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ji dokumenti\PROJEKTI\Lidl Zaloška\"/>
    </mc:Choice>
  </mc:AlternateContent>
  <bookViews>
    <workbookView xWindow="-108" yWindow="-108" windowWidth="23256" windowHeight="12576" activeTab="6"/>
  </bookViews>
  <sheets>
    <sheet name="Rekapitulacija" sheetId="1" r:id="rId1"/>
    <sheet name="1-Cesta" sheetId="4" r:id="rId2"/>
    <sheet name="2-MK" sheetId="8" r:id="rId3"/>
    <sheet name="3-FK" sheetId="20" r:id="rId4"/>
    <sheet name="4-CR" sheetId="22" r:id="rId5"/>
    <sheet name="5-TK" sheetId="23" r:id="rId6"/>
    <sheet name="6-PLIN" sheetId="21" r:id="rId7"/>
  </sheets>
  <definedNames>
    <definedName name="_xlnm._FilterDatabase" localSheetId="1" hidden="1">'1-Cesta'!$A$9:$F$196</definedName>
    <definedName name="_xlnm._FilterDatabase" localSheetId="2" hidden="1">'2-MK'!$A$9:$F$57</definedName>
    <definedName name="_xlnm._FilterDatabase" localSheetId="3" hidden="1">'3-FK'!$A$9:$F$55</definedName>
    <definedName name="_Toc103495609" localSheetId="1">'1-Cesta'!#REF!</definedName>
    <definedName name="_Toc103495609" localSheetId="2">'2-MK'!#REF!</definedName>
    <definedName name="_Toc103495609" localSheetId="3">'3-FK'!#REF!</definedName>
    <definedName name="_Toc92683859" localSheetId="1">'1-Cesta'!#REF!</definedName>
    <definedName name="_Toc92683859" localSheetId="2">'2-MK'!#REF!</definedName>
    <definedName name="_Toc92683859" localSheetId="3">'3-FK'!#REF!</definedName>
    <definedName name="CENA" localSheetId="1">#REF!</definedName>
    <definedName name="CENA" localSheetId="2">#REF!</definedName>
    <definedName name="CENA" localSheetId="3">#REF!</definedName>
    <definedName name="KOLIC" localSheetId="1">#REF!</definedName>
    <definedName name="KOLIC" localSheetId="2">#REF!</definedName>
    <definedName name="KOLIC" localSheetId="3">#REF!</definedName>
    <definedName name="_xlnm.Print_Area" localSheetId="1">'1-Cesta'!$A$1:$F$263</definedName>
    <definedName name="_xlnm.Print_Area" localSheetId="2">'2-MK'!$A$1:$F$158</definedName>
    <definedName name="_xlnm.Print_Area" localSheetId="3">'3-FK'!$A$1:$F$63</definedName>
    <definedName name="_xlnm.Print_Area" localSheetId="4">'4-CR'!$A$1:$G$107</definedName>
    <definedName name="_xlnm.Print_Area" localSheetId="5">'5-TK'!#REF!</definedName>
    <definedName name="_xlnm.Print_Area" localSheetId="0">Rekapitulacija!$A$1:$E$38</definedName>
    <definedName name="_xlnm.Print_Titles" localSheetId="1">'1-Cesta'!$6:$6</definedName>
    <definedName name="_xlnm.Database" localSheetId="4">'4-CR'!#REF!</definedName>
    <definedName name="_xlnm.Database">#REF!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8" i="4" l="1"/>
  <c r="F46" i="4"/>
  <c r="F82" i="4"/>
  <c r="F118" i="4"/>
  <c r="F144" i="4"/>
  <c r="F142" i="4"/>
  <c r="F240" i="4"/>
  <c r="F238" i="4"/>
  <c r="F252" i="4"/>
  <c r="F248" i="4"/>
  <c r="F250" i="4"/>
  <c r="F138" i="4"/>
  <c r="F168" i="4" l="1"/>
  <c r="F88" i="4"/>
  <c r="F86" i="4"/>
  <c r="F56" i="4"/>
  <c r="F58" i="4"/>
  <c r="F34" i="4"/>
  <c r="G61" i="22"/>
  <c r="G59" i="22"/>
  <c r="G55" i="22"/>
  <c r="G56" i="22"/>
  <c r="G50" i="22"/>
  <c r="G51" i="22"/>
  <c r="G52" i="22"/>
  <c r="G53" i="22"/>
  <c r="G49" i="22"/>
  <c r="G17" i="22"/>
  <c r="G5" i="22"/>
  <c r="G6" i="22"/>
  <c r="G7" i="22"/>
  <c r="G8" i="22"/>
  <c r="G9" i="22"/>
  <c r="G10" i="22"/>
  <c r="G4" i="22"/>
  <c r="F100" i="4" l="1"/>
  <c r="F102" i="4" s="1"/>
  <c r="F70" i="4"/>
  <c r="F72" i="4"/>
  <c r="F192" i="21"/>
  <c r="F187" i="21"/>
  <c r="F182" i="21"/>
  <c r="F177" i="21"/>
  <c r="F172" i="21"/>
  <c r="F167" i="21"/>
  <c r="F162" i="21"/>
  <c r="F157" i="21"/>
  <c r="F152" i="21"/>
  <c r="F147" i="21"/>
  <c r="F146" i="21"/>
  <c r="F141" i="21"/>
  <c r="F136" i="21"/>
  <c r="F131" i="21"/>
  <c r="A129" i="21"/>
  <c r="A215" i="21"/>
  <c r="A220" i="21" s="1"/>
  <c r="F217" i="21"/>
  <c r="F222" i="21"/>
  <c r="F227" i="21"/>
  <c r="F232" i="21"/>
  <c r="F237" i="21"/>
  <c r="F242" i="21"/>
  <c r="F243" i="21"/>
  <c r="F248" i="21"/>
  <c r="F253" i="21"/>
  <c r="F258" i="21"/>
  <c r="F263" i="21"/>
  <c r="F268" i="21"/>
  <c r="F273" i="21"/>
  <c r="F278" i="21"/>
  <c r="F107" i="21"/>
  <c r="F102" i="21"/>
  <c r="F101" i="21"/>
  <c r="F100" i="21"/>
  <c r="F99" i="21"/>
  <c r="F97" i="21"/>
  <c r="F92" i="21"/>
  <c r="F87" i="21"/>
  <c r="F82" i="21"/>
  <c r="F77" i="21"/>
  <c r="F72" i="21"/>
  <c r="F67" i="21"/>
  <c r="F62" i="21"/>
  <c r="F57" i="21"/>
  <c r="F52" i="21"/>
  <c r="F51" i="21"/>
  <c r="F46" i="21"/>
  <c r="F41" i="21"/>
  <c r="F36" i="21"/>
  <c r="F35" i="21"/>
  <c r="F29" i="21"/>
  <c r="F24" i="21"/>
  <c r="F19" i="21"/>
  <c r="F14" i="21"/>
  <c r="F9" i="21"/>
  <c r="A7" i="21"/>
  <c r="A306" i="21"/>
  <c r="F308" i="21"/>
  <c r="F313" i="21"/>
  <c r="F318" i="21"/>
  <c r="F323" i="21"/>
  <c r="F328" i="21"/>
  <c r="F197" i="21" l="1"/>
  <c r="F293" i="21"/>
  <c r="F288" i="21"/>
  <c r="F202" i="21"/>
  <c r="F206" i="21"/>
  <c r="F283" i="21"/>
  <c r="A225" i="21"/>
  <c r="F112" i="21"/>
  <c r="F117" i="21"/>
  <c r="F121" i="21"/>
  <c r="A12" i="21"/>
  <c r="F298" i="21"/>
  <c r="F208" i="21" l="1"/>
  <c r="F300" i="21"/>
  <c r="F123" i="21"/>
  <c r="C31" i="1" s="1"/>
  <c r="A230" i="21"/>
  <c r="A235" i="21" s="1"/>
  <c r="A17" i="21"/>
  <c r="A240" i="21" l="1"/>
  <c r="A22" i="21"/>
  <c r="A27" i="21" l="1"/>
  <c r="A246" i="21"/>
  <c r="A32" i="21" l="1"/>
  <c r="A39" i="21" s="1"/>
  <c r="A251" i="21"/>
  <c r="A44" i="21" l="1"/>
  <c r="A49" i="21" s="1"/>
  <c r="A55" i="21" s="1"/>
  <c r="A60" i="21" s="1"/>
  <c r="A256" i="21"/>
  <c r="A261" i="21" s="1"/>
  <c r="A266" i="21" l="1"/>
  <c r="A271" i="21" s="1"/>
  <c r="A65" i="21"/>
  <c r="A70" i="21" s="1"/>
  <c r="F348" i="21"/>
  <c r="F343" i="21"/>
  <c r="F338" i="21"/>
  <c r="F333" i="21"/>
  <c r="A276" i="21" l="1"/>
  <c r="A75" i="21"/>
  <c r="A80" i="21" s="1"/>
  <c r="A85" i="21" s="1"/>
  <c r="A90" i="21" s="1"/>
  <c r="A95" i="21" s="1"/>
  <c r="A105" i="21" s="1"/>
  <c r="A110" i="21" s="1"/>
  <c r="A115" i="21" s="1"/>
  <c r="A120" i="21" s="1"/>
  <c r="F353" i="21"/>
  <c r="F358" i="21"/>
  <c r="A281" i="21" l="1"/>
  <c r="A286" i="21" s="1"/>
  <c r="A291" i="21" s="1"/>
  <c r="F360" i="21"/>
  <c r="C32" i="1" s="1"/>
  <c r="D30" i="1" s="1"/>
  <c r="A296" i="21" l="1"/>
  <c r="G35" i="23" l="1"/>
  <c r="G34" i="23"/>
  <c r="G33" i="23"/>
  <c r="H33" i="23" s="1"/>
  <c r="I33" i="23" s="1"/>
  <c r="H32" i="23"/>
  <c r="G32" i="23"/>
  <c r="G31" i="23"/>
  <c r="G30" i="23"/>
  <c r="G29" i="23"/>
  <c r="H29" i="23" s="1"/>
  <c r="G21" i="23"/>
  <c r="H21" i="23" s="1"/>
  <c r="I21" i="23" s="1"/>
  <c r="G20" i="23"/>
  <c r="G19" i="23"/>
  <c r="H19" i="23" s="1"/>
  <c r="I19" i="23" s="1"/>
  <c r="G18" i="23"/>
  <c r="G17" i="23"/>
  <c r="G16" i="23"/>
  <c r="H16" i="23" s="1"/>
  <c r="G15" i="23"/>
  <c r="I14" i="23"/>
  <c r="H14" i="23"/>
  <c r="G14" i="23"/>
  <c r="G13" i="23"/>
  <c r="G12" i="23"/>
  <c r="G11" i="23"/>
  <c r="H11" i="23" s="1"/>
  <c r="G10" i="23"/>
  <c r="G9" i="23"/>
  <c r="H9" i="23" s="1"/>
  <c r="G8" i="23"/>
  <c r="G7" i="23"/>
  <c r="G6" i="23"/>
  <c r="H6" i="23" s="1"/>
  <c r="G5" i="23"/>
  <c r="H5" i="23" s="1"/>
  <c r="I5" i="23" s="1"/>
  <c r="G4" i="23"/>
  <c r="C102" i="22"/>
  <c r="C101" i="22"/>
  <c r="C100" i="22"/>
  <c r="C99" i="22"/>
  <c r="C98" i="22"/>
  <c r="G93" i="22"/>
  <c r="G92" i="22"/>
  <c r="G91" i="22"/>
  <c r="G90" i="22"/>
  <c r="G89" i="22"/>
  <c r="G88" i="22"/>
  <c r="G87" i="22"/>
  <c r="G85" i="22"/>
  <c r="G84" i="22"/>
  <c r="G80" i="22"/>
  <c r="G79" i="22"/>
  <c r="G78" i="22"/>
  <c r="G74" i="22"/>
  <c r="G73" i="22"/>
  <c r="G72" i="22"/>
  <c r="G71" i="22"/>
  <c r="G70" i="22"/>
  <c r="G69" i="22"/>
  <c r="G68" i="22"/>
  <c r="G67" i="22"/>
  <c r="G58" i="22"/>
  <c r="G57" i="22"/>
  <c r="G54" i="22"/>
  <c r="C48" i="22"/>
  <c r="C47" i="22"/>
  <c r="C46" i="22"/>
  <c r="C45" i="22"/>
  <c r="C44" i="22"/>
  <c r="C43" i="22"/>
  <c r="C42" i="22"/>
  <c r="C41" i="22"/>
  <c r="G39" i="22"/>
  <c r="C38" i="22"/>
  <c r="C37" i="22"/>
  <c r="C36" i="22"/>
  <c r="C35" i="22"/>
  <c r="C34" i="22"/>
  <c r="C33" i="22"/>
  <c r="C32" i="22"/>
  <c r="C31" i="22"/>
  <c r="G29" i="22"/>
  <c r="C28" i="22"/>
  <c r="C27" i="22"/>
  <c r="C26" i="22"/>
  <c r="C25" i="22"/>
  <c r="C24" i="22"/>
  <c r="C23" i="22"/>
  <c r="C22" i="22"/>
  <c r="C21" i="22"/>
  <c r="G19" i="22"/>
  <c r="A16" i="22"/>
  <c r="A17" i="22" s="1"/>
  <c r="E15" i="22"/>
  <c r="F45" i="20"/>
  <c r="F153" i="8"/>
  <c r="F151" i="8"/>
  <c r="F149" i="8"/>
  <c r="F147" i="8"/>
  <c r="F145" i="8"/>
  <c r="F143" i="8"/>
  <c r="F141" i="8"/>
  <c r="F139" i="8"/>
  <c r="F137" i="8"/>
  <c r="F135" i="8"/>
  <c r="F133" i="8"/>
  <c r="F131" i="8"/>
  <c r="F129" i="8"/>
  <c r="F127" i="8"/>
  <c r="F125" i="8"/>
  <c r="F123" i="8"/>
  <c r="F121" i="8"/>
  <c r="F119" i="8"/>
  <c r="F117" i="8"/>
  <c r="F108" i="8"/>
  <c r="F106" i="8"/>
  <c r="F104" i="8"/>
  <c r="F102" i="8"/>
  <c r="F100" i="8"/>
  <c r="F98" i="8"/>
  <c r="F96" i="8"/>
  <c r="F94" i="8"/>
  <c r="F92" i="8"/>
  <c r="F90" i="8"/>
  <c r="F88" i="8"/>
  <c r="F86" i="8"/>
  <c r="F84" i="8"/>
  <c r="F82" i="8"/>
  <c r="F80" i="8"/>
  <c r="F78" i="8"/>
  <c r="F76" i="8"/>
  <c r="F74" i="8"/>
  <c r="F72" i="8"/>
  <c r="F70" i="8"/>
  <c r="F68" i="8"/>
  <c r="F43" i="8"/>
  <c r="G75" i="22" l="1"/>
  <c r="H10" i="23"/>
  <c r="I10" i="23" s="1"/>
  <c r="E86" i="22"/>
  <c r="G86" i="22" s="1"/>
  <c r="G94" i="22" s="1"/>
  <c r="G15" i="22"/>
  <c r="I32" i="23"/>
  <c r="I9" i="23"/>
  <c r="G11" i="22"/>
  <c r="G98" i="22" s="1"/>
  <c r="G81" i="22"/>
  <c r="G101" i="22" s="1"/>
  <c r="H34" i="23"/>
  <c r="I34" i="23" s="1"/>
  <c r="I11" i="23"/>
  <c r="H17" i="23"/>
  <c r="I17" i="23" s="1"/>
  <c r="H12" i="23"/>
  <c r="I12" i="23" s="1"/>
  <c r="H35" i="23"/>
  <c r="I35" i="23" s="1"/>
  <c r="I16" i="23"/>
  <c r="I29" i="23"/>
  <c r="H7" i="23"/>
  <c r="I7" i="23" s="1"/>
  <c r="H30" i="23"/>
  <c r="I30" i="23" s="1"/>
  <c r="I6" i="23"/>
  <c r="H18" i="23"/>
  <c r="I18" i="23" s="1"/>
  <c r="G36" i="23"/>
  <c r="H13" i="23"/>
  <c r="I13" i="23" s="1"/>
  <c r="H8" i="23"/>
  <c r="I8" i="23" s="1"/>
  <c r="H31" i="23"/>
  <c r="I31" i="23" s="1"/>
  <c r="H4" i="23"/>
  <c r="H20" i="23"/>
  <c r="I20" i="23" s="1"/>
  <c r="H15" i="23"/>
  <c r="I15" i="23" s="1"/>
  <c r="G100" i="22"/>
  <c r="E16" i="22"/>
  <c r="G16" i="22" s="1"/>
  <c r="F155" i="8"/>
  <c r="F157" i="8" s="1"/>
  <c r="C21" i="1" s="1"/>
  <c r="F110" i="8"/>
  <c r="F112" i="8" s="1"/>
  <c r="C20" i="1" s="1"/>
  <c r="H36" i="23" l="1"/>
  <c r="I4" i="23"/>
  <c r="G41" i="23"/>
  <c r="I36" i="23"/>
  <c r="G63" i="22"/>
  <c r="G102" i="22"/>
  <c r="G42" i="23" l="1"/>
  <c r="D28" i="1" s="1"/>
  <c r="H41" i="23"/>
  <c r="H42" i="23" s="1"/>
  <c r="G99" i="22"/>
  <c r="F236" i="4"/>
  <c r="I41" i="23" l="1"/>
  <c r="I42" i="23"/>
  <c r="G103" i="22"/>
  <c r="F234" i="4"/>
  <c r="F220" i="4"/>
  <c r="F218" i="4"/>
  <c r="F154" i="4"/>
  <c r="F94" i="4"/>
  <c r="D26" i="1" l="1"/>
  <c r="F132" i="4" l="1"/>
  <c r="F114" i="4"/>
  <c r="F112" i="4" l="1"/>
  <c r="F98" i="4"/>
  <c r="F92" i="4"/>
  <c r="F64" i="4"/>
  <c r="F60" i="4"/>
  <c r="F256" i="4"/>
  <c r="F254" i="4"/>
  <c r="F258" i="4" s="1"/>
  <c r="F260" i="4" s="1"/>
  <c r="F226" i="4"/>
  <c r="F224" i="4"/>
  <c r="F222" i="4"/>
  <c r="F216" i="4"/>
  <c r="F214" i="4"/>
  <c r="F212" i="4"/>
  <c r="F210" i="4"/>
  <c r="F208" i="4"/>
  <c r="F200" i="4"/>
  <c r="F198" i="4"/>
  <c r="F186" i="4"/>
  <c r="F184" i="4"/>
  <c r="F182" i="4"/>
  <c r="F180" i="4"/>
  <c r="F178" i="4"/>
  <c r="F170" i="4"/>
  <c r="F156" i="4"/>
  <c r="F152" i="4"/>
  <c r="F150" i="4"/>
  <c r="F148" i="4"/>
  <c r="F140" i="4"/>
  <c r="F136" i="4"/>
  <c r="F134" i="4"/>
  <c r="F130" i="4"/>
  <c r="F128" i="4"/>
  <c r="F126" i="4"/>
  <c r="F124" i="4"/>
  <c r="F122" i="4"/>
  <c r="F110" i="4"/>
  <c r="F96" i="4"/>
  <c r="F90" i="4"/>
  <c r="F78" i="4"/>
  <c r="F76" i="4"/>
  <c r="F68" i="4"/>
  <c r="F66" i="4"/>
  <c r="F62" i="4"/>
  <c r="F172" i="4" l="1"/>
  <c r="F174" i="4" s="1"/>
  <c r="F228" i="4"/>
  <c r="F230" i="4" s="1"/>
  <c r="F158" i="4"/>
  <c r="F160" i="4" s="1"/>
  <c r="F202" i="4"/>
  <c r="F204" i="4" s="1"/>
  <c r="F80" i="4"/>
  <c r="F116" i="4"/>
  <c r="F188" i="4"/>
  <c r="F190" i="4" s="1"/>
  <c r="F262" i="4"/>
  <c r="C16" i="1" s="1"/>
  <c r="F24" i="4"/>
  <c r="F36" i="4"/>
  <c r="F32" i="4"/>
  <c r="F30" i="4"/>
  <c r="F28" i="4"/>
  <c r="F26" i="4"/>
  <c r="F22" i="4"/>
  <c r="F44" i="4"/>
  <c r="F38" i="4" l="1"/>
  <c r="F40" i="4" s="1"/>
  <c r="F104" i="4"/>
  <c r="C12" i="1" s="1"/>
  <c r="F242" i="4"/>
  <c r="C15" i="1" s="1"/>
  <c r="F192" i="4"/>
  <c r="C14" i="1" s="1"/>
  <c r="F162" i="4"/>
  <c r="C13" i="1" s="1"/>
  <c r="F59" i="20" l="1"/>
  <c r="F59" i="8"/>
  <c r="F57" i="20" l="1"/>
  <c r="F55" i="20"/>
  <c r="F53" i="20"/>
  <c r="F51" i="20"/>
  <c r="F49" i="20"/>
  <c r="F47" i="20"/>
  <c r="F43" i="20"/>
  <c r="F41" i="20"/>
  <c r="F39" i="20"/>
  <c r="F37" i="20"/>
  <c r="F35" i="20"/>
  <c r="F33" i="20"/>
  <c r="F31" i="20"/>
  <c r="F29" i="20"/>
  <c r="F27" i="20"/>
  <c r="F25" i="20"/>
  <c r="F23" i="20"/>
  <c r="F21" i="20"/>
  <c r="F19" i="20"/>
  <c r="F17" i="20"/>
  <c r="F15" i="20"/>
  <c r="F13" i="20"/>
  <c r="F11" i="20"/>
  <c r="F61" i="20" l="1"/>
  <c r="F63" i="20" s="1"/>
  <c r="C24" i="1" s="1"/>
  <c r="F11" i="8"/>
  <c r="F47" i="8"/>
  <c r="F45" i="8"/>
  <c r="F41" i="8"/>
  <c r="F39" i="8"/>
  <c r="F37" i="8"/>
  <c r="F35" i="8"/>
  <c r="F19" i="8"/>
  <c r="F17" i="8"/>
  <c r="F13" i="8"/>
  <c r="F55" i="8" l="1"/>
  <c r="F27" i="8"/>
  <c r="F25" i="8"/>
  <c r="F29" i="8"/>
  <c r="F31" i="8"/>
  <c r="F49" i="8"/>
  <c r="F23" i="8"/>
  <c r="F21" i="8"/>
  <c r="F51" i="8"/>
  <c r="F15" i="8"/>
  <c r="F57" i="8"/>
  <c r="F33" i="8"/>
  <c r="F53" i="8"/>
  <c r="F61" i="8" l="1"/>
  <c r="F63" i="8" s="1"/>
  <c r="C19" i="1" s="1"/>
  <c r="D18" i="1" s="1"/>
  <c r="F14" i="4" l="1"/>
  <c r="F12" i="4"/>
  <c r="F16" i="4" l="1"/>
  <c r="F18" i="4" s="1"/>
  <c r="F50" i="4" s="1"/>
  <c r="C11" i="1" l="1"/>
  <c r="D10" i="1" s="1"/>
  <c r="A4" i="4" l="1"/>
  <c r="D23" i="1" l="1"/>
  <c r="D34" i="1" l="1"/>
  <c r="D35" i="1" s="1"/>
  <c r="D36" i="1" s="1"/>
</calcChain>
</file>

<file path=xl/sharedStrings.xml><?xml version="1.0" encoding="utf-8"?>
<sst xmlns="http://schemas.openxmlformats.org/spreadsheetml/2006/main" count="1185" uniqueCount="587">
  <si>
    <t>Št. postavke</t>
  </si>
  <si>
    <t>Opis</t>
  </si>
  <si>
    <t>Znesek v EUR brez DDV</t>
  </si>
  <si>
    <t>Enota</t>
  </si>
  <si>
    <t>Cena v EUR</t>
  </si>
  <si>
    <t>Vrednost brez DDV</t>
  </si>
  <si>
    <t>Preddela</t>
  </si>
  <si>
    <t>Količina</t>
  </si>
  <si>
    <t>kos</t>
  </si>
  <si>
    <t>m2</t>
  </si>
  <si>
    <t>m3</t>
  </si>
  <si>
    <t>m1</t>
  </si>
  <si>
    <t>Rekapitulacija</t>
  </si>
  <si>
    <t>3.1</t>
  </si>
  <si>
    <t>V priloženem popisu je v nekaterih postavkah zaradi ustreznejšega opisa materialov ali opreme v informativne namene naveden tudi proizvajalec in tip materiala ali opreme. Navedba je zgolj informativne narave in se lahko ponudi material oz. oprema, ki je enakovredna (68 člen ZJN-3).</t>
  </si>
  <si>
    <t>DDV (22%)</t>
  </si>
  <si>
    <t>GEODETSKA DELA</t>
  </si>
  <si>
    <t>IZKOPI</t>
  </si>
  <si>
    <t>SKUPAJ  (BREZ DDV)</t>
  </si>
  <si>
    <t>SKUPAJ  (Z DDV)</t>
  </si>
  <si>
    <t>2.1</t>
  </si>
  <si>
    <t>ur</t>
  </si>
  <si>
    <t>kpl</t>
  </si>
  <si>
    <t>PROMETNE POVRŠINE</t>
  </si>
  <si>
    <t>METEORNA KANALIZACIJA</t>
  </si>
  <si>
    <t>kom</t>
  </si>
  <si>
    <t>m</t>
  </si>
  <si>
    <t>Nepredvidena dela vpisana v gradbeni dnevnik in potrjena s strani odgovornega nadzornika.</t>
  </si>
  <si>
    <t>dan</t>
  </si>
  <si>
    <t>2.1.1</t>
  </si>
  <si>
    <t>2.1.2</t>
  </si>
  <si>
    <t>Nepredvidena dela vpisana v gradbeni dnevnik in potrejan s strani odgovornega nadzornika.</t>
  </si>
  <si>
    <t>2.1.3</t>
  </si>
  <si>
    <t>OSTALA PREDDELA</t>
  </si>
  <si>
    <t>Zemeljska dela</t>
  </si>
  <si>
    <t>PLANUM TEMELJNIH TAL</t>
  </si>
  <si>
    <t>NASIPI, BREŽINE IN ZELENICE</t>
  </si>
  <si>
    <t>Voziščne konstrukcije</t>
  </si>
  <si>
    <t>NOSILNE PLASTI</t>
  </si>
  <si>
    <t>OBRABNO-ZAPORNE PLASTI</t>
  </si>
  <si>
    <t>ROBNI ELEMENTI VOZIŠČA</t>
  </si>
  <si>
    <t>Odvodnjavanje</t>
  </si>
  <si>
    <t>Prometna oprema in signalizacija</t>
  </si>
  <si>
    <t>1</t>
  </si>
  <si>
    <t>2</t>
  </si>
  <si>
    <t>3</t>
  </si>
  <si>
    <t>1.1</t>
  </si>
  <si>
    <t>1.2</t>
  </si>
  <si>
    <t>1.3</t>
  </si>
  <si>
    <t>1.4</t>
  </si>
  <si>
    <t>1.5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</si>
  <si>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</si>
  <si>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</si>
  <si>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</si>
  <si>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</si>
  <si>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</si>
  <si>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</si>
  <si>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</si>
  <si>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</si>
  <si>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</si>
  <si>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</si>
  <si>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</si>
  <si>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</si>
  <si>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</si>
  <si>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</si>
  <si>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</si>
  <si>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</si>
  <si>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</si>
  <si>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</si>
  <si>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</si>
  <si>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</si>
  <si>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</si>
  <si>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</si>
  <si>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1.1.1.</t>
  </si>
  <si>
    <t>1.2.1</t>
  </si>
  <si>
    <t>1.3.1</t>
  </si>
  <si>
    <t>1.1.3</t>
  </si>
  <si>
    <t>1.2.2</t>
  </si>
  <si>
    <t>1.2.3</t>
  </si>
  <si>
    <t>3.1.1</t>
  </si>
  <si>
    <t>3.1.2</t>
  </si>
  <si>
    <t>3.1.3</t>
  </si>
  <si>
    <t>13103 - Zavarovanje gradbišča v času gradnje s popolno zaporo prometa.</t>
  </si>
  <si>
    <t>11201 - Postavitev in zavarovanje prečnega profila ostale javne ceste v ravninskem terenu</t>
  </si>
  <si>
    <t>11101 - Obnova in zavarovanje zakoličbe osi trase ostale javne ceste v ravninskem terenu</t>
  </si>
  <si>
    <t>22102 - Ureditev planuma temeljnih tal vezljive zemljine – 3. kategorije</t>
  </si>
  <si>
    <t>23203 - Dobava in vgraditev geotekstilije za ločilno plast (po načrtu), natezna trdnost nad 14 do 16 kN/m2</t>
  </si>
  <si>
    <t>25209 - Doplačilo za zatravitev s semenom</t>
  </si>
  <si>
    <t>1.2.4</t>
  </si>
  <si>
    <t>t</t>
  </si>
  <si>
    <t>26303 - Odlaganje odpadne zmesi zemljine in kamnine na komunalno deponijo vključno s plačilom deponijske takse</t>
  </si>
  <si>
    <t>32331 - Izdelava obrabne in zaporne plasti iz bitumenskega betona, betona, tlakovanja ali zmesi zrn drobljenca v debelini do 15 cm, vključno z spodnjo nevezano plastjo. (NAVEZAVE NA OBSTOJEČE ZUNANJE UREDITVE)</t>
  </si>
  <si>
    <t>34104 - Dobava in vgraditev predfabriciranega dvignjenega robnika iz cementnega betona  s prerezom 15/25 cm</t>
  </si>
  <si>
    <t>34305 - Dobava in vgraditev predfabriciranega pogreznjenega robnika iz cementnega betona  s prerezom 15/25 cm</t>
  </si>
  <si>
    <t>51204 - Izdelava vzdolžne in prečne drenaže, globoke do 1,0 m, na podložni plasti iz cementnega betona, debeline 10 cm, z gibljivimi plastičnimi cevmi premera 15 cm</t>
  </si>
  <si>
    <t>52808 - Izgradnja kanalov iz PVC cevi profila DN 160 mm SN8 za priklop cestnih požiralnikov, skupaj z vsemi potrebnimi fazonskimi kosi. Vezna kanalizacija se obbetonira s pustim betonom C16/20.</t>
  </si>
  <si>
    <t>54103 - Izdelava jaška iz cementnega betona, krožnega prereza s premerom 50 cm, globokega 1,5 do 2,0 m</t>
  </si>
  <si>
    <t>62103 - Izdelava tankoslojne vzdolžne označbe bele barve, skladno s standardom SIST EN 1436+A1, strojno, širina črte 15 cm</t>
  </si>
  <si>
    <t xml:space="preserve">62204 - Izdelava tankoslojne prečne in ostalih označb na vozišču z enokomponentno belo barvo, skladno s standardom SIST EN 1436+A1, površina označbe od 1,1 do 1,5 m2 (ZEBRA)
</t>
  </si>
  <si>
    <t>1101 - Zakoličenje osi kanalizacije, z zavarovanjem osi in oznako revizijskih jaškov in vsa druga geodetska dela v času gradnje, ki so potrebna za nemoteno izvajanje del (smeri, višine, vmesne, začasne in končne zakoličbe…)</t>
  </si>
  <si>
    <t>1102 - Postavitev gradbenih profilov na vzpostavljeno os trase cevovoda, ter določitev nivoja za merjenje globine izkopa in polaganje cevovoda.</t>
  </si>
  <si>
    <t>1201 - Priprava gradbišča, odstranitev eventuelnih ovir in utrditev delovnega platoja. Po končanih delih se gradbišče pospravi in vzpostavi v prvotno stanje.</t>
  </si>
  <si>
    <t>1202 - Vzdrževanje vseh prekopanih javnih površin v času od rušitve cestišča do vzpostavitve v prvotno stanje, ki zajema polivanje-protiprašna zaščito, dosip udarnih jam, izdelava nasipov za dostope do objektov, utrjevanje in planiranje vključno z dobavo materiala in delom.</t>
  </si>
  <si>
    <t>1301 - Izvedba projektantskega nadzora.</t>
  </si>
  <si>
    <t>1303 - Izvedba geomehanskega nadzora, prevzem gradbene jame in temeljnih tal.</t>
  </si>
  <si>
    <t>2109 - Strojni izkop jarka, skladno z določili geomehanskega poročila, globine 0-4m, v terenu III. kat. z nakladanjem na kamion in odvozom na začasno gradbeno deponijo do 2km, s stroškom začasne deponije.</t>
  </si>
  <si>
    <t>2110 - Strojni izkop jarka, skladno z določili geomehanskega poročila, globine 0-4m, v terenu III. kat. z nakladanjem na kamion in odvozom na trajno gradbeno deponijo, vključno s stroški deponije.</t>
  </si>
  <si>
    <t>2128 - Ročni izkop jarka globine 0 - 4 m, z nakladanjem na kamion in odvozom na trajno gradbeno deponijo do 2 km, vključno s stroški deponije.</t>
  </si>
  <si>
    <t>2202 - Ročno planiranje dna jarka s točnostjo +/- 3 cm po projektiranem padcu.</t>
  </si>
  <si>
    <t>2203 - Dobava in vgraditev peščenega materiala granulacije 8 do 16 mm za peščeno ležišče cevi (POSTELJICA) s sprotno višinsko kontrolo do predpisane kote dna cevi (10cm + D/10) z komprimacijo do stopnje 97% SPP (standardni Proctorjev preizkus), vključno z nabavo in transportom materiala.</t>
  </si>
  <si>
    <t>2204 - Dobava in vgraditev peščenega materiala granulacije 8 do 16 mm s komprimacijo, v coni cevovoda v debelini 30 cm nad temenom, s komprimacijo v plasteh po 20 cm, zbitost 95% po proctorju, vključno z nabavo in transportom materiala.</t>
  </si>
  <si>
    <t>2207 - Nabava, dobava in vgraditev geotekstila za ločilno plast in ovijanje obsipa cevi, natezna trdnost 14 do 16 kN/m2, gostote minimalno 300 g/m2. V ceni so zajeti preklopi in ves potreben pritrdilni material.</t>
  </si>
  <si>
    <t>4103 - Nabava, dobava in montaža kanalizacijskih cevi DN 300 mm iz armiranega poliestra (GRP) izdelane po SIST EN 14364: 2013, nazivne togosti SN 10.000 N/m2, kompletno z potrebnimi spojkami. Cev ima na eni strani montirano spojko iz poliestra z EPDM tesnilom. Spoj (tesnilo) mora biti zaradi zagotovitve kvalitete spoja preizkušen skupaj s cevmi (certifikat). Notranji zaščitni sloj cevi iz čistega poliestra, brez polnila in ojačitve, mora imeti minimalno debelino 1,0 mm s ciljem doseganja tesnosti, kemijske in abrazijske obstojnosti in odpornosti na obrus pri visokotlačnem čiščenju. Vključen je tudi prevoz in prenos kanalizacijskih cevi iz deponije do mesta vgradnje.</t>
  </si>
  <si>
    <t>5102 - Nabava, dobava in montaža revizijskih jaškov iz armiranega poliestra  po SIST EN 14 364: 2013, komplet z izdelano muldo. Premer jaška 1000mm, globina 1 - 2 m. Minimalna debelina sten revizijskega jaška je 8mm. V ceni je vključena tudi izdelava AB temeljne plošče jaška debeline 20cm, iz betona C25/30.</t>
  </si>
  <si>
    <t>5103 - Nabava, dobava in montaža revizijskih jaškov iz armiranega poliestra  po SIST EN 14 364: 2013, komplet z izdelano muldo. Premer jaška 1000mm, globina 2 - 3 m. Minimalna debelina sten revizijskega jaška je 8mm. V ceni je vključena tudi izdelava AB temeljne plošče jaška debeline 20cm, iz betona C25/30.</t>
  </si>
  <si>
    <t>5606 - Dobava in vgradnja LTŽ pokrova fi 600mm, skladno s SIST EN 124-1:2015 nosilnosti D 400 kN. Pokrov izveden na zaklep z odprtinami za zračenje. Tip Norinco, PAM ali enakovredno. Skupaj z razbremenilno AB ploščo za montažo na cev DN 1200 mm, ter vsemi potrebnimi deli in materiali. Vključno z AB vencem za vgradnjo LTŽ pokrova ter  dobavo  in vgrajevanjem betona C16/20 in vso potrebno armaturo za betoniranje pete revizijskih jaškov.</t>
  </si>
  <si>
    <t>6101 - Pregled in čiščenje kanala pred izvedbo preizkusa tesnosti.</t>
  </si>
  <si>
    <t>6102 - Preizkus tesnosti kanala po standardu SIST EN 1610 ali DIN 4033 - gravitacijski kanal. Vključno z vsemi dodatnimi in zaščitnimi deli.</t>
  </si>
  <si>
    <t>FEKALNA KANALIZACIJA</t>
  </si>
  <si>
    <t>1208 - Trasiranje in označevanje trase obstoječega vodovoda, ki se nahaja v bližini predvidene infrastrukture. V ceni je vključena postavitev vidnih znakov na terenu in predaja zapisnika meritev. Obračun po dejanskih stroških + 3% man. Str.</t>
  </si>
  <si>
    <t>1209 - Trasiranje in označevanje trase obstoječega fekalnega voda, ki se nahaja v bližini predvidene infrastrukture. V ceni je vključena postavitev vidnih znakov na terenu in predaja zapisnika meritev. Obračun po dejanskih stroških + 3% man. Str.</t>
  </si>
  <si>
    <t>1302 - Nadzor pristojnih služb ostalih komunalnih vodov na območju.</t>
  </si>
  <si>
    <t>2122 - Ročni izkop jarka globine 2 - 4 m, z nakladanjem na kamion in odvozom na začasno gradbeno deponijo do 2 km, s stroškom začasne deponije.</t>
  </si>
  <si>
    <t>2201 - Mehanska utrditev planuma naravnih temeljnih tal do predpisane nosilnosti, skladno z navodili geomehanskega poročila.</t>
  </si>
  <si>
    <t>4102 - Nabava, dobava in montaža kanalizacijskih cevi DN 250 mm iz armiranega poliestra (GRP) izdelane po SIST EN 14364: 2013, nazivne togosti SN 10.000 N/m2, kompletno z potrebnimi spojkami. Cev ima na eni strani montirano spojko iz poliestra z EPDM tesnilom. Spoj (tesnilo) mora biti zaradi zagotovitve kvalitete spoja preizkušen skupaj s cevmi (certifikat). Notranji zaščitni sloj cevi iz čistega poliestra, brez polnila in ojačitve, mora imeti minimalno debelino 1,0 mm s ciljem doseganja tesnosti, kemijske in abrazijske obstojnosti in odpornosti na obrus pri visokotlačnem čiščenju. Vključen je tudi prevoz in prenos kanalizacijskih cevi iz deponije do mesta vgradnje.</t>
  </si>
  <si>
    <t>5603 - Dobava in vgradnja LTŽ pokrova fi 600mm, skladno s SIST EN 124-1:2015 nosilnosti D 400 kN. Pokrov izveden na zaklep z odprtinami za zračenje. Tip Norinco, PAM ali enakovredno. Skupaj z razbremenilno AB ploščo za montažo na cev DN 1000 mm, ter vsemi potrebnimi deli in materiali. Vključno z AB vencem za vgradnjo LTŽ pokrova ter  dobavo  in vgrajevanjem betona C16/20 in vso potrebno armaturo za betoniranje pete revizijskih jaškov.</t>
  </si>
  <si>
    <t>6105 - Pregled in snemanje s TV kamero vseh gravitacijskih kanalizacijskih cevi,  jaškov in vseh cevnih odsekov. Snemanje kanala po standardu SIST EN 13508-2:2003 in skladno z nemškimi smernicami ATV-M 143-2.</t>
  </si>
  <si>
    <t>6211 - Zaščita obstoječih komunalnih vodov z obešanjem ali podpiranjem z vsemi deli in materiali. Vse v  skladu z navodili upravljavcev komunalnih vodov.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</si>
  <si>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</si>
  <si>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</si>
  <si>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</si>
  <si>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</si>
  <si>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</si>
  <si>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</si>
  <si>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</si>
  <si>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</si>
  <si>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</si>
  <si>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</si>
  <si>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</si>
  <si>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</si>
  <si>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</si>
  <si>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</si>
  <si>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</si>
  <si>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</si>
  <si>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</si>
  <si>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3.1.22</t>
  </si>
  <si>
    <t>3.1.23</t>
  </si>
  <si>
    <t>3.1.24</t>
  </si>
  <si>
    <t>3.1.25</t>
  </si>
  <si>
    <t>3.1.26</t>
  </si>
  <si>
    <t>3.1.27</t>
  </si>
  <si>
    <t>PZI</t>
  </si>
  <si>
    <t>Novogradnja</t>
  </si>
  <si>
    <t>1.3.2</t>
  </si>
  <si>
    <t>Tuje storitve</t>
  </si>
  <si>
    <t>81103 - Projektantski nadzor</t>
  </si>
  <si>
    <t>81109 - Izdelava PID projektne dokumentacije (v šestih (6) izvodih in en (1) izvod v elektronski verziji - Acad, DWG), komplet z geodetskim posnetkom in certifikatom.</t>
  </si>
  <si>
    <t>Priključek LIDL na Zaloški cesti</t>
  </si>
  <si>
    <t>1.</t>
  </si>
  <si>
    <t>1.1.</t>
  </si>
  <si>
    <t>1.1.2</t>
  </si>
  <si>
    <t>ČIŠČENJE TERENA</t>
  </si>
  <si>
    <t>12217 - Odstranitev prometnega znaka s stranico/premerom 600 mm</t>
  </si>
  <si>
    <t>12308 - Porušitev in odstranitev asfaltne plasti v debelini 6 do 10 cm vključno z nakladanjem na prevozno sredstvo, odvozom na stalno gradbeno depoinijo in plačilom deponijske takse.</t>
  </si>
  <si>
    <t>12327 - Rezanje asfaltne plasti s talno diamantno žago, debele 6 do 10 cm</t>
  </si>
  <si>
    <t>1.2.5</t>
  </si>
  <si>
    <t>12335 - Porušitev in čiščenje robnika iz cementnega betona vključno z nakladanjem na prevozno sredstvo, odvozom na stalno gradbeno depoinijo in plačilom deponijske takse.</t>
  </si>
  <si>
    <t>1.2.6</t>
  </si>
  <si>
    <t>1.2.7</t>
  </si>
  <si>
    <t>1.2.8</t>
  </si>
  <si>
    <t>12232 - Prestavitev obstoječega prometnega znaka s stranico/premerom 600 mm, kompletno z rušenjem obstoječega temelja, odvozom ruševin na stalno deponijo in plačilom deponijske takse ter betoniranje novega temelja.</t>
  </si>
  <si>
    <t>12412 - Porušitev in odstranitev jaška z notranjo stranico/premerom do 60 cm</t>
  </si>
  <si>
    <t>12440 - Porušitev in odstranitev  pokrova iz duktilne litine , z nosilnostjo do 400 kN, s prerezom do 600/600mm ali premerom 600mm</t>
  </si>
  <si>
    <t>2.</t>
  </si>
  <si>
    <t>2.2</t>
  </si>
  <si>
    <t>2.3</t>
  </si>
  <si>
    <t>21204 - Izkop vezljive zemljine/zrnate kamnine – 3. kategorije za temelje, kanalske rove, prepuste, jaške in drenaže, širine do 1,0 m in globine do 1,0 m – strojno, planiranje dna ročno</t>
  </si>
  <si>
    <t>26304 - Odlaganje odpadnega asfalta na komunalno deponijo vključno s plačilom deponijske takse.</t>
  </si>
  <si>
    <t>2.2.1</t>
  </si>
  <si>
    <t>2.2.2</t>
  </si>
  <si>
    <t>2.2.3</t>
  </si>
  <si>
    <t>2.3.1</t>
  </si>
  <si>
    <t>24101 - Vgraditev nasipa iz vezljive zemljine – 3. kategorije</t>
  </si>
  <si>
    <t>2.3.2</t>
  </si>
  <si>
    <t>25104 - Humuziranje brežine brez valjanja, v debelini nad 15 cm - strojno</t>
  </si>
  <si>
    <t>2.3.3</t>
  </si>
  <si>
    <t>2.3.4</t>
  </si>
  <si>
    <t>2.3.5</t>
  </si>
  <si>
    <t>3.</t>
  </si>
  <si>
    <t>3.2</t>
  </si>
  <si>
    <t>3.2.1</t>
  </si>
  <si>
    <t>3.2.2</t>
  </si>
  <si>
    <t>3.2.3</t>
  </si>
  <si>
    <t>3.2.4</t>
  </si>
  <si>
    <t>3.2.5</t>
  </si>
  <si>
    <t>3.2.6</t>
  </si>
  <si>
    <t>32407 - Čiščenje utrjene/odrezkane površine/podlage pred pobrizgom z bitumenskim vezivom</t>
  </si>
  <si>
    <t>3.2.7</t>
  </si>
  <si>
    <t>32408 - Pobrizg s polimerno bitumensko emulzijo 0,31 do 0,50 kg/m2</t>
  </si>
  <si>
    <t>3.2.8</t>
  </si>
  <si>
    <t>3.2.9</t>
  </si>
  <si>
    <t>3.2.10</t>
  </si>
  <si>
    <t>3.3</t>
  </si>
  <si>
    <t>3.3.1</t>
  </si>
  <si>
    <t>3.3.2</t>
  </si>
  <si>
    <t>3.3.3</t>
  </si>
  <si>
    <t>3.3.4</t>
  </si>
  <si>
    <t>3.3.5</t>
  </si>
  <si>
    <t>34702 - Dobava in vgraditev dvignjenega vtočnega robnika s prerezom 15/25 cm iz cementnega betona</t>
  </si>
  <si>
    <t>3.3.6</t>
  </si>
  <si>
    <t>35101 - Izdelava bankine iz gramoza ali naravno zdrobljenega kamnitega materiala, široke do 0,50 m</t>
  </si>
  <si>
    <t>4.</t>
  </si>
  <si>
    <t>4.1</t>
  </si>
  <si>
    <t>DRENAŽE</t>
  </si>
  <si>
    <t>4.1.1</t>
  </si>
  <si>
    <t>4.2</t>
  </si>
  <si>
    <t>JAŠKI</t>
  </si>
  <si>
    <t>4.2.1</t>
  </si>
  <si>
    <t>4.2.2</t>
  </si>
  <si>
    <t>53414 - Višinsko prilagajanje jaškov obstoječe komunalne infrastrukture</t>
  </si>
  <si>
    <t>4.2.3</t>
  </si>
  <si>
    <t>4.2.4</t>
  </si>
  <si>
    <t>58108 - Dobava in vgraditev rešetke iz duktilne litine z nosilnostjo 250 kN, s prerezom           500/500 mm</t>
  </si>
  <si>
    <t>4.2.5</t>
  </si>
  <si>
    <t>58201 - Dobava in vgraditev pokrova iz duktilne litine z nosilnostjo 125 kN, krožnega prereza s premerom 600 mm</t>
  </si>
  <si>
    <t>4.2.6</t>
  </si>
  <si>
    <t>5.</t>
  </si>
  <si>
    <t>5.1</t>
  </si>
  <si>
    <t>Pokončna oprema cest</t>
  </si>
  <si>
    <t>5.1.1</t>
  </si>
  <si>
    <t>5.1.2</t>
  </si>
  <si>
    <t>5.1.3</t>
  </si>
  <si>
    <t>5.2</t>
  </si>
  <si>
    <t>Označbe na vozišču</t>
  </si>
  <si>
    <t>5.2.1</t>
  </si>
  <si>
    <t>62101 - Izdelava tankoslojne vzdolžne označbe bele barve, skladno s standardom SIST EN 1436+A1, strojno, širina črte 10 cm</t>
  </si>
  <si>
    <t>5.2.2</t>
  </si>
  <si>
    <t>5.2.3</t>
  </si>
  <si>
    <t>62107 - Izdelava tankoslojne vzdolžne označbe bele barve, skladno s standardom SIST EN 1436+A1, strojno, širina črte 50 cm</t>
  </si>
  <si>
    <t>5.2.4</t>
  </si>
  <si>
    <t>5.2.5</t>
  </si>
  <si>
    <t>5.2.6</t>
  </si>
  <si>
    <t>62313 - Izdelava tankoslojne prečne in ostalih označb na vozišču z enokomponentno belo barvo, vključno 250 g/m2 posipa z drobci / kroglicami stekla, strojno, debelina plasti suhe snovi 250 µm, površina označbe do 0,5 m2 ( 5232 )</t>
  </si>
  <si>
    <t>5.2.7</t>
  </si>
  <si>
    <t>5.2.8</t>
  </si>
  <si>
    <t>62315 - Izdelava tankoslojne vzdolžne označbe rdečerjave barve (barvna lestvica RAL 3011 ali 3001), skladno s standardom SIST EN 1436+A1, strojno, širina črte 20 cm</t>
  </si>
  <si>
    <t>5.2.9</t>
  </si>
  <si>
    <t>62403 - Doplačilo za izdelavo prekinjenih vzdolžnih označb na vozišču, širina črte 15 cm</t>
  </si>
  <si>
    <t>5.2.10</t>
  </si>
  <si>
    <t>6.</t>
  </si>
  <si>
    <t>6.1</t>
  </si>
  <si>
    <t>6.1.1</t>
  </si>
  <si>
    <t>6.1.2</t>
  </si>
  <si>
    <t>PREISKUSI, NADZOR IN TEHNIČNA DOKUMENTACIJA</t>
  </si>
  <si>
    <t>26109 - Prevoz materiala na razdaljo nad 3000 do 5000 m</t>
  </si>
  <si>
    <t>25305 - Zaščita brežine s kamnito zložbo, izvedeno s cementnim betonom. V ceni je zajeta nabava kamnitega materiala, fugiranje stikov s cementnim betonom, ter vsa dodatna in zaščitna dela.</t>
  </si>
  <si>
    <t>24411 - Izdelava posteljice iz mešanih kamnitih zrn v debelini 30 cm (0/64)</t>
  </si>
  <si>
    <t>31402 - Izdelava nevezane nosilne plasti enakozrnatega drobljenca iz kamnine v debelini 21 do 30 cm (TD 0/32 deb. 25 cm na cestišču)</t>
  </si>
  <si>
    <t>31401 - Izdelava nevezane nosilne plasti enakozrnatega drobljenca iz kamnine v debelini do 20 cm (TD 0/32 deb. 20 cm na pločniku)</t>
  </si>
  <si>
    <t>31625 - Izdelava nosilne plasti bituminizirane zmesi AC 22 base B 50/70 A2 v debelini 8 cm</t>
  </si>
  <si>
    <t>32327 - Izdelava vezne asfaltne plasti iz zmesi AC 16 bin PmB 45/80-65, A2 v debelini 7 cm.</t>
  </si>
  <si>
    <t>32329 - Obrabno zaporna asfaltna plast SMA 11 surf PmB 45/80-65 A2 Z2 v debelini 4 cm.</t>
  </si>
  <si>
    <t>31510 - Izdelava nosilne plasti bituminizirane zmesi AC 16 base B 50/70 A4 v debelini 5 cm</t>
  </si>
  <si>
    <t>31905 - Izdelava zaščitne plasti hidroizolacije iz bituminizirane zmesi AC 8 surf B 50/70 A4 Z4 debelini 3 cm</t>
  </si>
  <si>
    <t xml:space="preserve">33110 - Izdelava obrabne plasti iz malih tlakovcev iz silikatne kamnine velikosti 10 cm/10 cm/10 cm, stiki zaliti s cementno malto </t>
  </si>
  <si>
    <t>25208 - Humuziranje zelenice z valjanjem, v debelini nad 15 cm - strojno</t>
  </si>
  <si>
    <t>2.3.6</t>
  </si>
  <si>
    <t>34802 - Izdelava obrobe (robnik) iz malih tlakovcev iz naravnega kamna velikosti 8 cm/8 cm /8 cm</t>
  </si>
  <si>
    <t>4.1.2</t>
  </si>
  <si>
    <t>61402 - Dobava in pritrditev okroglega prometnega znaka, podloga iz vroče cinkane jeklene pločevine, znak z odsevno folijo 1. vrste, premera 600 mm</t>
  </si>
  <si>
    <t>61510 - Dobava in pritrditev prometnega znaka, podloga iz vroče cinkane jeklene pločevine, znak z modro barvo-folijo 3 vrste, velikost od 0,21 do 0,40 m2</t>
  </si>
  <si>
    <t xml:space="preserve">62205 - Izdelava tankoslojne prečne in ostalih označb na vozišču z enokomponentno belo barvo, skladno s standardom SIST EN 1436+A1, površina označbe nad 1,5 m2 
</t>
  </si>
  <si>
    <t>62208 - Izdelava tankoslojne prečne in ostalih označb na vozišču z enokomponentno rumeno barvo, skladno s standardom SIST EN 1436+A1, površina označbe do 0,5 m2</t>
  </si>
  <si>
    <t xml:space="preserve">62304 - Izdelava tankoslojne prečne in ostalih označb rumene barve (barvna lestvica RAL 1023), skladno s standardom SISt EN 1436+A1, površina označbe nad 1,5 m2 </t>
  </si>
  <si>
    <t>5.2.11</t>
  </si>
  <si>
    <t>5.3</t>
  </si>
  <si>
    <t>Oprema za zavarovanje</t>
  </si>
  <si>
    <t>5.3.1</t>
  </si>
  <si>
    <t>5.3.2</t>
  </si>
  <si>
    <t>Dobava in postavitev kovinske cevne ograje z vertikalnimi polnili višine 1,20 m po detajlu.</t>
  </si>
  <si>
    <t>5.3.3</t>
  </si>
  <si>
    <t>Dobava in montaža avtobustne dimenzij cca 2,80 m x 1,80 m (kot npr. avtobusna postaja tipa ANV z 2 moduloma).</t>
  </si>
  <si>
    <t>6.1.3</t>
  </si>
  <si>
    <t>1.6</t>
  </si>
  <si>
    <t>Kanal MK1</t>
  </si>
  <si>
    <t>2109 - Strojni izkop jarka, skladno z določili geomehanskega poročila, globine 0-4m, v terenu III. kat. z nakladanjem na kamion in odvozom na začasno gradbeno deponijo do 4km, s stroškom začasne deponije.</t>
  </si>
  <si>
    <t>5217 - Nabava, dobava in montaža revizijskih kaskadnih jaškov iz cementnega betona  po SIST EN 1916: 2003, komplet z izdelano muldo. Premer jaška 1000mm, globina 2 - 3 m. V ceni je vključena tudi izdelava AB temeljne plošče jaška debeline 20cm, iz betona C25/30.</t>
  </si>
  <si>
    <t>5513 - Nabava, dobava in montaža perforirane cevi iz cementnega betona  po SIST EN 1916: 2003 za ponikovalnico. Premer jaška 1200mm, globina 5 - 6 m. V ceni je vključen ves filterski in ločilni material sklando z načrtom za izvedbo ter vsa dodatni in zaključna dela.</t>
  </si>
  <si>
    <t>6202 - Izvedba križanja z obstoječim podzemnim vodom javne razsvetljave</t>
  </si>
  <si>
    <t>6203 - Izvedba križanja z obstoječim podzemnim telekomunikacijskim vodom</t>
  </si>
  <si>
    <t>6204 - Izvedba križanja z obstoječim podzemnim elektroenergetskim vodom</t>
  </si>
  <si>
    <t>Kanal MK1.1</t>
  </si>
  <si>
    <t>Kanal MK 1.1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</si>
  <si>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</si>
  <si>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</si>
  <si>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</si>
  <si>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</si>
  <si>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</si>
  <si>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</si>
  <si>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</si>
  <si>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</si>
  <si>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</si>
  <si>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</si>
  <si>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</si>
  <si>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</si>
  <si>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</si>
  <si>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</si>
  <si>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</si>
  <si>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</si>
  <si>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</si>
  <si>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</si>
  <si>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2.2.22</t>
  </si>
  <si>
    <t>Kanal MK2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</si>
  <si>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</si>
  <si>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</si>
  <si>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</si>
  <si>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</si>
  <si>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</si>
  <si>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</si>
  <si>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</si>
  <si>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</si>
  <si>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2.3.15</t>
  </si>
  <si>
    <t>2.3.16</t>
  </si>
  <si>
    <t>2.3.17</t>
  </si>
  <si>
    <t>2.3.18</t>
  </si>
  <si>
    <t>2.3.19</t>
  </si>
  <si>
    <t>2.3.20</t>
  </si>
  <si>
    <t>kanal MK1</t>
  </si>
  <si>
    <t>kanal MK1.1</t>
  </si>
  <si>
    <t>kanal MK2</t>
  </si>
  <si>
    <t>Kanal FK K1</t>
  </si>
  <si>
    <t>kanal FK K1</t>
  </si>
  <si>
    <t>LIDL ZALOG</t>
  </si>
  <si>
    <t>z.št.</t>
  </si>
  <si>
    <t>Normativ</t>
  </si>
  <si>
    <t>Opis postavke</t>
  </si>
  <si>
    <t>Cena na enoto</t>
  </si>
  <si>
    <t>Znesek</t>
  </si>
  <si>
    <t>DDV</t>
  </si>
  <si>
    <t>Znesek z DDV</t>
  </si>
  <si>
    <t>A. RUŠITVENA DELA</t>
  </si>
  <si>
    <t xml:space="preserve">Demontaža obstoječe svetilke iz kandelabra do višine h=10m. Odvoz in sramba svetilke v primerno skladišče upravljalca cestne raszvetljave. </t>
  </si>
  <si>
    <t xml:space="preserve">Demontaža obstoječega kandelabra do višine h=10 m ter odvoz naprimerno depnijo s plačilom takse. </t>
  </si>
  <si>
    <t>Rušenje armirano betosnkega temelja kandelabra, odvoz materiala na primerno deponijo s plačilom takse.</t>
  </si>
  <si>
    <t>Rušenje armirano betosnkega kabelskega jaška, odvoz materiala na primerno deponijo s plačilom takse.</t>
  </si>
  <si>
    <t>Dobava in vgradnja primernega tamponskega materiala za zasip gradbene jame porušenega temlja kandelabra.</t>
  </si>
  <si>
    <t>Dobava in vgradnja primernega tamponskega materiala za zasip gradbene jame porušenega kabelskega jaška</t>
  </si>
  <si>
    <t xml:space="preserve">Izvlek obstoječih kablov ceste razsvetljave na predmetnem območju. Ocenjeno na 250 m. Odvoz na primerno deponijo. </t>
  </si>
  <si>
    <t>SKUPAJ A</t>
  </si>
  <si>
    <t>EUR</t>
  </si>
  <si>
    <t>B. ZEMELJSKA DELA</t>
  </si>
  <si>
    <t>Trasiranje nove trase kabelske kanalizacije z uporabo obstoječih načrtov</t>
  </si>
  <si>
    <t>Geodetska zakoličba kabelske trase</t>
  </si>
  <si>
    <t>Stroški zakoličbe ostalih podzemnih, komunalnih vodov - vodovod, plinovod …(Obvezno predvideti 1.000,00 EUR) obračun po dejanskih stroških</t>
  </si>
  <si>
    <t>Nepovozno</t>
  </si>
  <si>
    <r>
      <t>Dobava materiala in izdelava cevne kabelske kanalizacije preseka</t>
    </r>
    <r>
      <rPr>
        <b/>
        <sz val="10"/>
        <rFont val="Arial"/>
        <family val="2"/>
        <charset val="238"/>
      </rPr>
      <t xml:space="preserve"> 1x iz PVC trde ali mehke cevi 110mm</t>
    </r>
    <r>
      <rPr>
        <sz val="10"/>
        <rFont val="Arial"/>
        <family val="2"/>
        <charset val="238"/>
      </rPr>
      <t xml:space="preserve">, dobava in polaganje PVC opozorilnega traku, izkop v zem. III. - IV. Ktg.,  v manj obremenjeni povozni  površini, </t>
    </r>
    <r>
      <rPr>
        <b/>
        <sz val="10"/>
        <rFont val="Arial"/>
        <family val="2"/>
        <charset val="238"/>
      </rPr>
      <t>presek KK tip C</t>
    </r>
    <r>
      <rPr>
        <sz val="10"/>
        <rFont val="Arial"/>
        <family val="2"/>
        <charset val="238"/>
      </rPr>
      <t xml:space="preserve">, širina kanala 0,31m, globina kanala 1,01m, zaščita cevi z peskom, zasip kanala z tamponom, nakladanje viška materiala in odvoz na stalno deponijo je obračunan ločeno, čiščenje trase. </t>
    </r>
  </si>
  <si>
    <t>količina za 1 kos</t>
  </si>
  <si>
    <t>Dobava materiala in izdelava cevne
kabelske kanalizacije preseka 3x iz
PVC trde ali mehke cevi 110mm,
dobava in polaganje PVC
opozorilnega traku, izkop v zem. III.
- IV. Ktg., v manj obremenjeni
povozni površini, presek KK tip
C, širina kanala 0,59 m, globina
kanala 1,01m, zaščita cevi z
peskom, zasip kanala z tamponom,
nakladanje viška materiala in odvoz
na stalno deponijo je obračunan
ločeno, čiščenje trase</t>
  </si>
  <si>
    <t>Dobava materiala in izdelava cevne
kabelske kanalizacije preseka 3x iz
PVC trde ali mehke cevi 110mm,
dobava in polaganje PVC
opozorilnega traku, izkop v zem. III.
- IV. Ktg., v bolj obremenjeni
povozni površini, presek KK tip D,
širina kanala 0,62 m, globina
kanala 1,01m, zaščita cevi z
betonom, zasip kanala z betonom in tamponom,
nakladanje viška materiala in odvoz
na stalno deponijo je obračunan
ločeno, čiščenje trase</t>
  </si>
  <si>
    <r>
      <t xml:space="preserve">Dobava materiala in izdelava kabelskega jaška </t>
    </r>
    <r>
      <rPr>
        <b/>
        <sz val="10"/>
        <rFont val="Arial"/>
        <family val="2"/>
        <charset val="238"/>
      </rPr>
      <t>BCØ60cm</t>
    </r>
    <r>
      <rPr>
        <sz val="10"/>
        <rFont val="Arial"/>
        <family val="2"/>
        <charset val="238"/>
      </rPr>
      <t xml:space="preserve">, izkop v zem. III. - IV. ktg., v </t>
    </r>
    <r>
      <rPr>
        <b/>
        <sz val="10"/>
        <rFont val="Arial"/>
        <family val="2"/>
        <charset val="238"/>
      </rPr>
      <t>nepovozni površini,</t>
    </r>
    <r>
      <rPr>
        <sz val="10"/>
        <rFont val="Arial"/>
        <family val="2"/>
        <charset val="238"/>
      </rPr>
      <t xml:space="preserve"> pokrov LTŽ 60/60cm, pokrov nosilnost 125 kN v skladu z grafično prilogo in specifikacijo materiala, nakladanje viška materiala in odvoz na stalno deponijo, čiščenje terena</t>
    </r>
  </si>
  <si>
    <r>
      <t xml:space="preserve">Dobava materiala in izdelava kabelskega jaška </t>
    </r>
    <r>
      <rPr>
        <b/>
        <sz val="10"/>
        <rFont val="Arial"/>
        <family val="2"/>
        <charset val="238"/>
      </rPr>
      <t>BCØ100cm</t>
    </r>
    <r>
      <rPr>
        <sz val="10"/>
        <rFont val="Arial"/>
        <family val="2"/>
        <charset val="238"/>
      </rPr>
      <t xml:space="preserve">, izkop v zem. III. - IV. ktg., v </t>
    </r>
    <r>
      <rPr>
        <b/>
        <sz val="10"/>
        <rFont val="Arial"/>
        <family val="2"/>
        <charset val="238"/>
      </rPr>
      <t>povozni površini,</t>
    </r>
    <r>
      <rPr>
        <sz val="10"/>
        <rFont val="Arial"/>
        <family val="2"/>
        <charset val="238"/>
      </rPr>
      <t xml:space="preserve"> pokrov LTŽ 60/60cm, pokrov nosilnost 250 kN skladu z grafično prilogo in specifikacijo materiala, nakladanje viška materiala in odvoz na stalno deponijo, čiščenje terena</t>
    </r>
  </si>
  <si>
    <t>Dobava in polaganje INOX ozemljitvenega valjanca 30×3,5mm, komplet z vsemi potrebnimi čepnimi podporami, sponkami, vijačenjem na pokrove jaškov, varjenjem na armaturo in povezavami z vodniki P/F 35mm2, komplet za kabelski jašek</t>
  </si>
  <si>
    <t>Izdelava 1-cevnega uvoda (1x110mm) v  steno KJ z obdelavo odprtine.</t>
  </si>
  <si>
    <t>Izdelava 3-cevnega uvoda (3×110mm) v  steno KJ z obdelavo odprtine.</t>
  </si>
  <si>
    <t xml:space="preserve">Izdelava zatesnitev kabelskih cevi (samo za cestno razsvetljavo) v jaških z stekleno volno in zaključni sloj z lepilom za ploščice        </t>
  </si>
  <si>
    <t>Dobava in postavitev ravnnega tipskega droga iz armiranega poliestra črne ali grafitne barve skupne višine 11,6 m (1,6 m v temelju, 10 m nad nivojem terena, priključna sponka (1×varovalka, 5kontaktov, 3×varovanje, vezava s kabel čevlji)</t>
  </si>
  <si>
    <t>Dobava materiala, Izdelava opaža in izdelava temelja, beton C25/30, XC4/XD3/XF4, za kandelaber iz armiranega poliestra h=11,6 m   h=10m nad nivojem terena,  za cono 1, projektiran hitrost vetra 20 m/s, odvoz odvečnega materiala na trajno deponijo, plačilo takse</t>
  </si>
  <si>
    <t>Dobava in izvedba križnih spojev INOX valjanca, triploščna križna sponka  INOX 58×58mm</t>
  </si>
  <si>
    <t xml:space="preserve">Izvedba ozemljitev prometnega znaka in kovinske ograje v neposredni bližini kandelabra na INOX ozemljitveni valjanec skladno s prilogo. </t>
  </si>
  <si>
    <t>Priprava in zavarovanje gradbišča - predvideno</t>
  </si>
  <si>
    <t>Nepredvidena dela s strani nadzornega organa se obračunajo po dejanskih stroških - predvideno</t>
  </si>
  <si>
    <t>Čiščenje gradbišča in vzpostavitev gradbišča in okolice v prvotno stanje - predvideno</t>
  </si>
  <si>
    <t xml:space="preserve">SKUPAJ B </t>
  </si>
  <si>
    <t>C. ELEKTOMONTAŽNA DELA - CR</t>
  </si>
  <si>
    <t>Uporaba avtodvigala s košaro</t>
  </si>
  <si>
    <t>Dobava in uvlačenje kabla NYY-J 5×16 mm². Pri dolžini kabla je upoštevana še 5 % rezerva.</t>
  </si>
  <si>
    <t>Dobava in priključitev kabla FG16OR16 5x 1,5 mm² ( povezava med kandelaberskimi sponkabi in svetilko na kandelabru) vse žile se zaključi v svetilki L1,N,PE, DA,DA.</t>
  </si>
  <si>
    <t>Dobava in montaža kabelskega
zaključka nazivne napetosti 1 kV za
kabel NYY-J 5×16 mm².</t>
  </si>
  <si>
    <t>Dobava in montaža kabelskih tulcev
za kabel NYY-J 5×16 mm².</t>
  </si>
  <si>
    <t>Priključitev novega kabla cestne razsvetljave na obstojč kandelaber izven območja gradnje.</t>
  </si>
  <si>
    <t>Dobava in priključitev kabla H07V-K 1×16 mm2 med križno sponko in priključnimi sponkami v kandelabru</t>
  </si>
  <si>
    <t xml:space="preserve">Dobava in montaža kabelske spojke za spajanje obstoječega in novega kabla NYY-J 5×16 mm2: kot na primer: Tyco Raychem PLOJ -01/5X10-35. Predvideno za rezervo v kolikor naletimo na neznan obstoječ CR kabel. </t>
  </si>
  <si>
    <t>SKUPAJ C</t>
  </si>
  <si>
    <t>D. SVETLOBNA OPREMA</t>
  </si>
  <si>
    <t>Dobava in montaža cestno tehnične LED svetilke kot na primer Tungsram SMBt, SMBT/3/F/D/95/30, 93 W, 10922,1 lm, barvni videz &gt;70. Krmilje svetilk mora biti skladen za uporabo nadzorno krmilnega modula (NKM) - DALI protokol. TIP B.</t>
  </si>
  <si>
    <t>Dobava in montaža cestno tehnične LED svetilke kot na primer Tungsram SMBt, SMBT/3/F/D/65/30, 63 W, 7891,55 lm, barvni videz &gt;70. Krmilje svetilk mora biti skladen za uporabo nadzorno krmilnega modula (NKM) - DALI protokol. TIP A.</t>
  </si>
  <si>
    <t xml:space="preserve">Dobava in montaža nadzorno krmilnega modula NKM. Funkcije NMK: Posredovanje ID svetilke, vklop svetilke, izklop svetilke, brezstopenjsko krmilje redukcije( opcijsko več stopenj), status svetilke ( vklopljena/izklopljena/redukcija), kontrola delovanja svetilke, kontrola lastnega delavanja modula, prenos signalov po močnostnih kablih. DALI protokol. </t>
  </si>
  <si>
    <t>SKUPAJ D</t>
  </si>
  <si>
    <t>E. OSTALI STROŠKI</t>
  </si>
  <si>
    <t>Meritve svetlobnotehničnih parametrov z izdelavo poročila (Cesta, kržišče, avtobusno postajališče, hodnik za pešce)</t>
  </si>
  <si>
    <t>Meritve električnih lastnosti z izdelavo poročila</t>
  </si>
  <si>
    <t>Geodetski posnetki izvršenih tras in lokacij novih drogov z izdelavo elaborata za vris v kataster komunalnih vodov</t>
  </si>
  <si>
    <t xml:space="preserve">Izvedba strojnega/ročnega sondažnega izkopi za preverbo točne lokacije trase CR kabelske kanalizacije, širine1,0 m, dolžine 3 m in globine 0,8m </t>
  </si>
  <si>
    <t>Stroški za dodatni ročni izkop jarka v zemljišču III-IV. pri križanju z obstoječimi / predvidenimi komunalnimi vodi, izvedba križanja po pogojih upravljavcev. (Ocenjeno).</t>
  </si>
  <si>
    <t>Projektantski nadzor, obracun proj nadzora se bo izvedel po dejansko izvedenih urah</t>
  </si>
  <si>
    <t>Izdelava PID in NOV dokumenacije</t>
  </si>
  <si>
    <t>Priprava podatkov za vpis v BCP- banko cestnih podatkov«.</t>
  </si>
  <si>
    <t>Ureditev začasne razsvetljave gradbišče.</t>
  </si>
  <si>
    <t>Izdelava nalepk odpornih na UV žarke (oznake kandelabrov, omarice prižigališča)</t>
  </si>
  <si>
    <t>SKUPAJ E</t>
  </si>
  <si>
    <t xml:space="preserve">REKAPITULACIJA STROŠKOV, 
</t>
  </si>
  <si>
    <t>SKUPAJ A+B+C+D+E (brez DDV)</t>
  </si>
  <si>
    <t>TK OMREŽJE TELEKOM SLOVENIJE</t>
  </si>
  <si>
    <t>A. GRADBENA DELA</t>
  </si>
  <si>
    <t>Z.št.</t>
  </si>
  <si>
    <t>Trasiranje nove ali obstoječe trase zemeljskega kabla oz. kabelske kanalizacije z uporabo instrumenta, obstoječih načrtov in iskalca kablov</t>
  </si>
  <si>
    <t>km</t>
  </si>
  <si>
    <t>Stroški zakoličbe obstoječega TK voda s strani upravljavca</t>
  </si>
  <si>
    <t>Izvedba strojnega / ročnega sondažnega izkopa za preverbo točne lokacije trase TK vodov, širine1,00m, dolžine 3,00m in globine 0,80m, zasip jame z izkopanim materialom</t>
  </si>
  <si>
    <r>
      <t>Dobava materiala in izdelava cevne kabelske kanalizacije iz</t>
    </r>
    <r>
      <rPr>
        <b/>
        <sz val="8"/>
        <rFont val="Arial"/>
        <family val="2"/>
        <charset val="238"/>
      </rPr>
      <t xml:space="preserve"> 1x2 PVC 110 v nepovozni površini</t>
    </r>
    <r>
      <rPr>
        <sz val="8"/>
        <rFont val="Arial"/>
        <family val="2"/>
        <charset val="238"/>
      </rPr>
      <t xml:space="preserve">, izkop v zemljišču III-IV. ktg. na globini 0,71m, širina izkopa 0,45cm, polaganje PVC opozorilnega traku, zaščita cevi s peskom v sloju 10 cm okoli cevi, </t>
    </r>
    <r>
      <rPr>
        <b/>
        <sz val="8"/>
        <rFont val="Arial"/>
        <family val="2"/>
        <charset val="238"/>
      </rPr>
      <t>zasip kanala s tamponskim materialom</t>
    </r>
    <r>
      <rPr>
        <sz val="8"/>
        <rFont val="Arial"/>
        <family val="2"/>
        <charset val="238"/>
      </rPr>
      <t>, čiščenje trase, nakladanje in odvoz odvečnega materiala ter stroški začasne in končne deponije</t>
    </r>
  </si>
  <si>
    <r>
      <t>Dobava materiala in izdelava cevne kabelske kanalizacije iz</t>
    </r>
    <r>
      <rPr>
        <b/>
        <sz val="8"/>
        <rFont val="Arial"/>
        <family val="2"/>
        <charset val="238"/>
      </rPr>
      <t xml:space="preserve"> 1x2 PVC 110 v povozni površini</t>
    </r>
    <r>
      <rPr>
        <sz val="8"/>
        <rFont val="Arial"/>
        <family val="2"/>
        <charset val="238"/>
      </rPr>
      <t xml:space="preserve">, izkop v zemljišču III-IV. ktg. na globini 1,01m, širina izkopa 0,45cm, polaganje PVC opozorilnega traku, zaščita cevi s peskom v sloju 10 cm okoli cevi, </t>
    </r>
    <r>
      <rPr>
        <b/>
        <sz val="8"/>
        <rFont val="Arial"/>
        <family val="2"/>
        <charset val="238"/>
      </rPr>
      <t>zasip kanala s tamponskim materialom in betonom</t>
    </r>
    <r>
      <rPr>
        <sz val="8"/>
        <rFont val="Arial"/>
        <family val="2"/>
        <charset val="238"/>
      </rPr>
      <t>, čiščenje trase, nakladanje in odvoz odvečnega materiala ter stroški začasne in končne deponije</t>
    </r>
  </si>
  <si>
    <r>
      <t>Dobava materiala in izdelava cevne kabelske kanalizacije iz</t>
    </r>
    <r>
      <rPr>
        <b/>
        <sz val="8"/>
        <rFont val="Arial"/>
        <family val="2"/>
        <charset val="238"/>
      </rPr>
      <t xml:space="preserve"> 1x3 PVC 110 v povozni površini (vgradnja nad obstoječe cevi)</t>
    </r>
    <r>
      <rPr>
        <sz val="8"/>
        <rFont val="Arial"/>
        <family val="2"/>
        <charset val="238"/>
      </rPr>
      <t xml:space="preserve">, izkop v zemljišču III-IV. ktg. na globini 0,71m, širina izkopa 0,59cm, polaganje PVC opozorilnega traku, zaščita cevi s peskom v sloju 10 cm okoli cevi, </t>
    </r>
    <r>
      <rPr>
        <b/>
        <sz val="8"/>
        <rFont val="Arial"/>
        <family val="2"/>
        <charset val="238"/>
      </rPr>
      <t>zasip kanala s tamponskim materialom in betonom</t>
    </r>
    <r>
      <rPr>
        <sz val="8"/>
        <rFont val="Arial"/>
        <family val="2"/>
        <charset val="238"/>
      </rPr>
      <t>, čiščenje trase, nakladanje in odvoz odvečnega materiala ter stroški začasne in končne deponije</t>
    </r>
  </si>
  <si>
    <r>
      <t>Dobava materiala in izdelava cevne kabelske kanalizacije iz</t>
    </r>
    <r>
      <rPr>
        <b/>
        <sz val="8"/>
        <rFont val="Arial"/>
        <family val="2"/>
        <charset val="238"/>
      </rPr>
      <t xml:space="preserve"> 2x2 PVC 110 v povozni površini</t>
    </r>
    <r>
      <rPr>
        <sz val="8"/>
        <rFont val="Arial"/>
        <family val="2"/>
        <charset val="238"/>
      </rPr>
      <t xml:space="preserve">, izkop v zemljišču III-IV. ktg. na globini 1,15m, širina izkopa 0,45cm, polaganje PVC opozorilnega traku, zaščita cevi s peskom v sloju 10 cm okoli cevi, </t>
    </r>
    <r>
      <rPr>
        <b/>
        <sz val="8"/>
        <rFont val="Arial"/>
        <family val="2"/>
        <charset val="238"/>
      </rPr>
      <t>zasip kanala s tamponskim materialom in betonom</t>
    </r>
    <r>
      <rPr>
        <sz val="8"/>
        <rFont val="Arial"/>
        <family val="2"/>
        <charset val="238"/>
      </rPr>
      <t>, čiščenje trase, nakladanje in odvoz odvečnega materiala ter stroški začasne in končne deponije</t>
    </r>
  </si>
  <si>
    <r>
      <t>Dobava materiala in izdelava cevne kabelske kanalizacije iz</t>
    </r>
    <r>
      <rPr>
        <b/>
        <sz val="8"/>
        <rFont val="Arial"/>
        <family val="2"/>
        <charset val="238"/>
      </rPr>
      <t xml:space="preserve"> 3x2 PVC 110 v povozni površini (vgradnja ob obstoječe cevi)</t>
    </r>
    <r>
      <rPr>
        <sz val="8"/>
        <rFont val="Arial"/>
        <family val="2"/>
        <charset val="238"/>
      </rPr>
      <t xml:space="preserve">, izkop v zemljišču III-IV. ktg. na globini 1,29m, širina izkopa 0,45cm, polaganje PVC opozorilnega traku, zaščita cevi s peskom v sloju 10 cm okoli cevi, </t>
    </r>
    <r>
      <rPr>
        <b/>
        <sz val="8"/>
        <rFont val="Arial"/>
        <family val="2"/>
        <charset val="238"/>
      </rPr>
      <t>zasip kanala s tamponskim materialom in betonom</t>
    </r>
    <r>
      <rPr>
        <sz val="8"/>
        <rFont val="Arial"/>
        <family val="2"/>
        <charset val="238"/>
      </rPr>
      <t>, čiščenje trase, nakladanje in odvoz odvečnega materiala ter stroški začasne in končne deponije</t>
    </r>
  </si>
  <si>
    <t>Izdelava 2-cevnega uvoda (2x110mm) v obstoječ jašek z obdelavo odprtine, dim. 12x25cm</t>
  </si>
  <si>
    <t>Izdelava 3-cevnega uvoda (3x110mm) v obstoječ jašek z obdelavo odprtine, dim. 12x35cm</t>
  </si>
  <si>
    <t>Izdelava 4-cevnega uvoda (4x110mm) v obstoječ jašek z obdelavo odprtine, dim. 25x25cm</t>
  </si>
  <si>
    <t>Izdelava 6-cevnega uvoda (6x110mm) v obstoječ jašek z obdelavo odprtine, dim. 25x36cm</t>
  </si>
  <si>
    <t>Strojni izkop v zemljišču III-IV. ktg. nad obstoječimi kabli/cevmi, v dolžini cca 200m</t>
  </si>
  <si>
    <t>Stroški za ročni izkop jarka v zemljišču III-IV. nad obstoječimi kabli/cevmi, v dolžini cca 200m</t>
  </si>
  <si>
    <t>Dobava in vgrajevanje tampona - gramoza, nakladanje in odvoz viška matreriala na deponijo, stroški začasne in končne deponije, čiščenje trase</t>
  </si>
  <si>
    <t>Dobava in ročno vgrajevanje betona C8/10 v kanal pri prehodu cevi preko povozne površine ali pri zaščiti obst TK voda</t>
  </si>
  <si>
    <t>Stroški za zaščito obstoječih kablov; vzdolžno rezanje PVC cevi, objem kabla z dvema pol-cevema, spajanje pol-cevi z objemko - predvideno</t>
  </si>
  <si>
    <t>Stroški za dodatni ročni izkop jarka v zemljišču III-IV. pri križanju z obstoječimi / predvidenimi komunalnimi vodi, izvedba križanja po pogojih upravljavcev</t>
  </si>
  <si>
    <t>- križanje z EE, 1x</t>
  </si>
  <si>
    <t>- križanje s CR, 5x</t>
  </si>
  <si>
    <t>- križanje z vodovodom, 5x</t>
  </si>
  <si>
    <t>- križanje z meteo-kanalom, 14x</t>
  </si>
  <si>
    <t>- križanje s fek-kanalom, 2x</t>
  </si>
  <si>
    <t>- križanje s TK, 6x</t>
  </si>
  <si>
    <t>- križanje s plinovodom, 2x</t>
  </si>
  <si>
    <r>
      <t>Dobava materiala in izdelava armirano betonskega kabelskega jaška dim.</t>
    </r>
    <r>
      <rPr>
        <b/>
        <sz val="8"/>
        <rFont val="Arial"/>
        <family val="2"/>
        <charset val="238"/>
      </rPr>
      <t xml:space="preserve">1,50x1,80x1,80m v povozni površini na obstoječih ceveh, </t>
    </r>
    <r>
      <rPr>
        <sz val="8"/>
        <rFont val="Arial"/>
        <family val="2"/>
        <charset val="238"/>
      </rPr>
      <t xml:space="preserve">izkop v zemljišču IV. ktg. jašek opremljen z LŽ pokrovom za obtežbo </t>
    </r>
    <r>
      <rPr>
        <b/>
        <sz val="8"/>
        <rFont val="Arial"/>
        <family val="2"/>
        <charset val="238"/>
      </rPr>
      <t>400kN</t>
    </r>
    <r>
      <rPr>
        <sz val="8"/>
        <rFont val="Arial"/>
        <family val="2"/>
        <charset val="238"/>
      </rPr>
      <t>, eno-dvostranski opaž, detajli izvedbe v skladu z grafično prilogo, nakladanje in odvoz odvečnega materiala ter stroški začasne in končne deponije, ometavanje in finalna obdelava jaška, čiščenje okolice</t>
    </r>
  </si>
  <si>
    <r>
      <t xml:space="preserve">Dobava materiala in </t>
    </r>
    <r>
      <rPr>
        <b/>
        <sz val="8"/>
        <rFont val="Arial"/>
        <family val="2"/>
        <charset val="238"/>
      </rPr>
      <t>povečava</t>
    </r>
    <r>
      <rPr>
        <sz val="8"/>
        <rFont val="Arial"/>
        <family val="2"/>
        <charset val="238"/>
      </rPr>
      <t xml:space="preserve"> obstoječega armirano betonskega kabelskega jaška dim.</t>
    </r>
    <r>
      <rPr>
        <b/>
        <sz val="8"/>
        <rFont val="Arial"/>
        <family val="2"/>
        <charset val="238"/>
      </rPr>
      <t>1,50x1,00x1,00m na 1,50x2,00x1,00m v povozni površini na obstoječih ceveh</t>
    </r>
    <r>
      <rPr>
        <sz val="8"/>
        <rFont val="Arial"/>
        <family val="2"/>
        <charset val="238"/>
      </rPr>
      <t xml:space="preserve">, izkop v zemljišču IV. ktg. jašek opremljen z 2x LŽ pokrovom za obtežbo </t>
    </r>
    <r>
      <rPr>
        <b/>
        <sz val="8"/>
        <rFont val="Arial"/>
        <family val="2"/>
        <charset val="238"/>
      </rPr>
      <t>400kN</t>
    </r>
    <r>
      <rPr>
        <sz val="8"/>
        <rFont val="Arial"/>
        <family val="2"/>
        <charset val="238"/>
      </rPr>
      <t>, eno-dvostranski opaž, detajli izvedbe v skladu z grafično prilogo, nakladanje in odvoz odvečnega materiala ter stroški začasne in končne deponije, ometavanje in finalna obdelava jaška, čiščenje okolice</t>
    </r>
  </si>
  <si>
    <t>Zaščita obstoječih komunalnih vodov v kabelskih jaških pri rušitvi jaška, kot npr.; prekritje z deskami ali gumi tepihom</t>
  </si>
  <si>
    <t>Izvedba gradbenih del pri rušitvi obst. kabelskega jaška, izkop v zemljišču IV. ktg., demontaža pokrova, rušenje armirane-betonske zgornje / spodnje plošče ali stene kabelskega jaška, cca 1,5m3 armirani beton, nakladanje in odvoz odvečnega materiala ter stroški začasne in končne deponije</t>
  </si>
  <si>
    <r>
      <t xml:space="preserve">Dobava materiala in izdelava nove armirano betonske zgornje plošče kabelskega jaška, za dim. jaška 1,50x2,00m, deb. plošče 20cm, prilagoditev višine jaška na novo niveleto terena,  vgradnja LŽ pokrova 60/60 za obtežbo </t>
    </r>
    <r>
      <rPr>
        <b/>
        <sz val="8"/>
        <rFont val="Arial"/>
        <family val="2"/>
        <charset val="238"/>
      </rPr>
      <t>400kN</t>
    </r>
    <r>
      <rPr>
        <sz val="8"/>
        <rFont val="Arial"/>
        <family val="2"/>
        <charset val="238"/>
      </rPr>
      <t>, enostranski opaž, detajli izvedbe v skladu z grafično prilogo, nakladanje in odvoz odvečnega materiala ter stroški začasne in končne deponije</t>
    </r>
  </si>
  <si>
    <t>Izdelava izvršilnega načrta kabelske kanalizacije, ki obsega situacijski in shematski načrt</t>
  </si>
  <si>
    <t>Priprava in zavarovanje gradbišča</t>
  </si>
  <si>
    <t>EVR</t>
  </si>
  <si>
    <t>SKUPAJ</t>
  </si>
  <si>
    <t>REKAPITULACIJA</t>
  </si>
  <si>
    <t>4</t>
  </si>
  <si>
    <t>CESTNA RAZSVETLJAVA</t>
  </si>
  <si>
    <t>5</t>
  </si>
  <si>
    <t>TELEKOMUNIKACIJSKO OMREŽJE</t>
  </si>
  <si>
    <t>6</t>
  </si>
  <si>
    <t>PLINOVOD</t>
  </si>
  <si>
    <t>6.2</t>
  </si>
  <si>
    <t>Strojna dela</t>
  </si>
  <si>
    <t>Gradbena dela</t>
  </si>
  <si>
    <t>4.0</t>
  </si>
  <si>
    <t xml:space="preserve">POPIS MATERIALA IN DEL S PREDRAČUNOM </t>
  </si>
  <si>
    <t>STROJNA DELA</t>
  </si>
  <si>
    <t>PLINOVOD N-28152, PE 160x9,5</t>
  </si>
  <si>
    <t>Z. ŠT.</t>
  </si>
  <si>
    <t xml:space="preserve">
OPIS POSTAVKE
</t>
  </si>
  <si>
    <t>KOLIČINA</t>
  </si>
  <si>
    <t>ENOTA</t>
  </si>
  <si>
    <t>CENA/ENOTO [EUR]</t>
  </si>
  <si>
    <t>CENA
[EUR]</t>
  </si>
  <si>
    <t>Cev iz materiala PE100- SDR 17</t>
  </si>
  <si>
    <t>Cev iz materiala PE100, po SIST EN 12007-2, SDR 17 skupaj z dodatkom za razrez.</t>
  </si>
  <si>
    <t>PE160x9,5</t>
  </si>
  <si>
    <r>
      <t>m</t>
    </r>
    <r>
      <rPr>
        <vertAlign val="superscript"/>
        <sz val="10"/>
        <rFont val="Arial"/>
        <family val="2"/>
        <charset val="238"/>
      </rPr>
      <t>1</t>
    </r>
  </si>
  <si>
    <r>
      <t>Lok iz materiala PE100-45</t>
    </r>
    <r>
      <rPr>
        <b/>
        <vertAlign val="superscript"/>
        <sz val="10"/>
        <rFont val="Arial"/>
        <family val="2"/>
        <charset val="238"/>
      </rPr>
      <t>0</t>
    </r>
  </si>
  <si>
    <r>
      <t>Lok iz materiala PE100, 45</t>
    </r>
    <r>
      <rPr>
        <vertAlign val="superscript"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>.</t>
    </r>
  </si>
  <si>
    <t>PE160</t>
  </si>
  <si>
    <r>
      <t>Lok iz materiala PE100-90</t>
    </r>
    <r>
      <rPr>
        <b/>
        <vertAlign val="superscript"/>
        <sz val="10"/>
        <rFont val="Arial"/>
        <family val="2"/>
        <charset val="238"/>
      </rPr>
      <t>0</t>
    </r>
  </si>
  <si>
    <r>
      <t>Lok iz materiala PE100, 90</t>
    </r>
    <r>
      <rPr>
        <vertAlign val="superscript"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>.</t>
    </r>
  </si>
  <si>
    <t>Reducirni T-kos iz materiala PE100</t>
  </si>
  <si>
    <t>Reducirni odcepni T-kos iz materiala PE100.</t>
  </si>
  <si>
    <t xml:space="preserve">PE225/160 </t>
  </si>
  <si>
    <t>Cevna kapa iz materiala PE100</t>
  </si>
  <si>
    <t>Cevna kapa iz materiala PE100.</t>
  </si>
  <si>
    <t xml:space="preserve">PE160 </t>
  </si>
  <si>
    <t>Obojka iz materiala PE100</t>
  </si>
  <si>
    <t>Obojka iz PE100 z vgrajeno elektro-uporovno žico, skupaj z varjenjem.</t>
  </si>
  <si>
    <t xml:space="preserve">PE225 </t>
  </si>
  <si>
    <t>Krogelna pipa iz materiala PE100 - podzemna vgradnja</t>
  </si>
  <si>
    <t>Krogelna pipa iz materiala PE100, tlačne stopnje PN 4, za zemeljski plin, s teleskopsko vgradbilno garnituro z evro nastavkom.</t>
  </si>
  <si>
    <t>Cestna kapa</t>
  </si>
  <si>
    <t>Litoželezna zaščitna cestna kapa, material SL 18, z napisom plin na pokrovu, zaščitena z bitumnom.</t>
  </si>
  <si>
    <t xml:space="preserve">DN190 </t>
  </si>
  <si>
    <t>PEsifon - kondenčna cev iz materiala PE100</t>
  </si>
  <si>
    <t>PEsifon - kondenčna cev, izdelana iz materiala PE100 dimenzije PE63, dveh kolen dimenzije PE63, reducirnega kosa PE63/32, prehodnega kosa PE32/DN25, z jekleno krogelno pipo DN25 tlačne stopnje PN 4, z navojnima priključkoma in zaprto z navojnim čepom, skupaj s PVC cevjo, mivko potrebno za zapolnitev PVC cevi, dolžine cca 1,5m, ki se prilagodi na mestu vgradnje, ter varilnim, tesnilnim in vijačnim materialom (izdelan po priloženi skici)</t>
  </si>
  <si>
    <t>PEizpihovalna cev iz materiala PE100</t>
  </si>
  <si>
    <t>PEizpihovalna cev, izdelana iz cevi PE100, dimenzije PE63, kolena PE63, reducirnega kosa PE63/32, prehodnega kosa PE32/DN25, z jekleno krogelno pipo DN25 tlačne stopnje PN 4, z navojnima priključkoma in zaprto z navojnim čepom, skupaj s PVC cevjo, mivko potrebno za zapolnitev PVC cevi, dolžine cca 1,5m, ki se prilagodi na mestu vgradnje, ter varilnim, tesnilnim in vijačnim materialom (izdelan po priloženi skici)</t>
  </si>
  <si>
    <t>Zaščita podzemnih instalacij-plinovodi</t>
  </si>
  <si>
    <t>Fizična zaščita podzemnih instalacij (zaščitna cev l = 2,0m na obeh straneh zaprta s polstjo in objemko ter njeno obsutje).</t>
  </si>
  <si>
    <t>plinovod PE160 - Z.C. PE225</t>
  </si>
  <si>
    <t>Pozicijska tablica-armatura</t>
  </si>
  <si>
    <t>Pozicijska tablica po DIN 4065 za oznako armatur plinovoda, skupaj s pritrdilnim materialom in izmero.</t>
  </si>
  <si>
    <t>Tlačni preizkusi</t>
  </si>
  <si>
    <t>Tlačni preizkusi plinovoda, izvedeni po navodilih iz projekta, skupaj z izdelavo zapisnikov o preizkusih.</t>
  </si>
  <si>
    <t>Spuščanje plina</t>
  </si>
  <si>
    <t>Spuščanje plina v plinovod, ki ga opravi distributer plina.</t>
  </si>
  <si>
    <t>Prekinitev dobave plina</t>
  </si>
  <si>
    <t>Prekinitev dobave plina, ki ga opravi distributer plina.</t>
  </si>
  <si>
    <t>Prevezava plinovoda</t>
  </si>
  <si>
    <t>Prevezava novoprojektiranega plinovoda na obstoječe plinovodno omrežje, ki ga opravi distributer plina. (Obračun po dejanskih stroških distributerja!)</t>
  </si>
  <si>
    <t>Nepredvidena dela:</t>
  </si>
  <si>
    <t>Nepredvidena dela odobrena s strani nadzora in obračunana po analizi cen v skladu s kalkulativnimi elementi.</t>
  </si>
  <si>
    <t>PLINOVOD N-28153, PE 63x5,8</t>
  </si>
  <si>
    <t>Cev iz materiala PE100 - SDR 11</t>
  </si>
  <si>
    <t>Cev iz materiala PE100, po SIST EN 12007-2, SDR 11 skupaj z dodatkom za razrez.</t>
  </si>
  <si>
    <t xml:space="preserve">PE63x5,8 </t>
  </si>
  <si>
    <t xml:space="preserve">PE63 </t>
  </si>
  <si>
    <t>Sedlo z obojko iz materiala PE100</t>
  </si>
  <si>
    <t>Elektrovarilno sedlo z obojko iz materiala PE100 z vgrajeno elektro-uporovno žico, skupaj z varjenjem.</t>
  </si>
  <si>
    <t>PE160/63</t>
  </si>
  <si>
    <t>PE63</t>
  </si>
  <si>
    <t>plinovod PE63 - Z.C. PE110</t>
  </si>
  <si>
    <t>GRADBENA DELA</t>
  </si>
  <si>
    <t>Zakoličba</t>
  </si>
  <si>
    <t>Priprava gradbišča, zarisovanje trase, določitev globin izkopa in zakoličba trase, zavarovanje zakoličbe in izdelava zakoličbenega načrta.</t>
  </si>
  <si>
    <t>Površinski odkop humusa - odvoz na deponijo</t>
  </si>
  <si>
    <t xml:space="preserve">Površinski odkop humusa debeline do 30 cm, z vsemi manipulacijami, z odvozom na začasno deponijo, dovozom, razstiranjem, planiranjem, posejanjem travnatega semena in negovanjem do vzklitja. </t>
  </si>
  <si>
    <r>
      <t>m</t>
    </r>
    <r>
      <rPr>
        <vertAlign val="superscript"/>
        <sz val="10"/>
        <rFont val="Arial"/>
        <family val="2"/>
        <charset val="238"/>
      </rPr>
      <t>2</t>
    </r>
  </si>
  <si>
    <t>Asfalt na vozišču - rezanje in rušenje</t>
  </si>
  <si>
    <t>Rezanje, rušenje in odstranitev asfalta na vozišču, z vsemi manipulacijami, z odvozom na stalno deponijo in vključno s pristojbino.</t>
  </si>
  <si>
    <t>Vertikalni stik - dilaplast</t>
  </si>
  <si>
    <t>Izdelava vertikalnih stikov med starim in novim asfaltom z dilaplastom 2-4 cm debela plast pri čemer je upoštevano 1kg Dilaplasta za 12 m stika.</t>
  </si>
  <si>
    <t>kg</t>
  </si>
  <si>
    <t>Zatesnitev stika - TC trak</t>
  </si>
  <si>
    <t>Zatesnitev stika med starim in novim asfaltom z bitumenskim TC trakom 30x10 mm.</t>
  </si>
  <si>
    <t>Asfalt - vgradnja vozišče 9 cm</t>
  </si>
  <si>
    <t>Dobava in vgrajevanje dvoslojnega asfalta, odstranjevanje sloja tampona v debelini grobega in finega asfalta, fino planiranje in valjanje podlage, obrizg z emulzijo, obdelava stika med novim in starim asfaltom in (po potrebi) obnovitvitev horizontalne prometne signalizacije.</t>
  </si>
  <si>
    <t>vozišče:</t>
  </si>
  <si>
    <r>
      <rPr>
        <b/>
        <sz val="10"/>
        <rFont val="Arial"/>
        <family val="2"/>
        <charset val="238"/>
      </rPr>
      <t>bitudrobir:</t>
    </r>
    <r>
      <rPr>
        <sz val="10"/>
        <rFont val="Arial"/>
        <family val="2"/>
        <charset val="238"/>
      </rPr>
      <t xml:space="preserve"> vezana nosilna zmes AC 22 base B 50/70 A3, d = 6 cm</t>
    </r>
  </si>
  <si>
    <t>asfaltbeton: vezana obrabno zaporna plast AC 8 surf B 70/100 A4, d = 3 cm</t>
  </si>
  <si>
    <t>Obbetoniranje kap</t>
  </si>
  <si>
    <t>Postavitev vodovodnih ali plinskih kap na višino nivelete asfalta, z obbetoniranjem, vsemi pomožnimi deli in materialom</t>
  </si>
  <si>
    <t>Planiranje dna jarka</t>
  </si>
  <si>
    <t>Planiranje dna jarka z natančnostjo +,- 3 cm.</t>
  </si>
  <si>
    <t>Kombinirani izkop - odvoz na deponijo</t>
  </si>
  <si>
    <t>Kombinirani izkop jarka za cevovod v terenu III-IV kategorije, globine do 2,0 m z direktnim nakladanjem na kamion in odvozom na stalno deponijo, vključno s pristojbino.</t>
  </si>
  <si>
    <t>a) strojni izkop</t>
  </si>
  <si>
    <r>
      <t>m</t>
    </r>
    <r>
      <rPr>
        <vertAlign val="superscript"/>
        <sz val="10"/>
        <rFont val="Arial"/>
        <family val="2"/>
        <charset val="238"/>
      </rPr>
      <t>3</t>
    </r>
  </si>
  <si>
    <t>b) ročni izkop</t>
  </si>
  <si>
    <t>Zasip - posteljica / plinovodi</t>
  </si>
  <si>
    <t>Dobava in vgradnja posteljice z dopeljanim peskom 0/4 mm za posteljico in obsip plinovoda, do višine 10 cm nad temenom cevi (po detajlu iz projekta), s planiranjem in utrjevanjem. Natančnost izdelave posteljice je +/- 1 cm.</t>
  </si>
  <si>
    <t>Zasip - obstoječi izkopani material</t>
  </si>
  <si>
    <t xml:space="preserve">Zasip z obstoječim materialom do višine potrebne za končno ureditev terena, s komprimiranjem v slojih deb. 20 - 30 cm do predpisane zbitosti in planiranje površine s točnostjo +- 1.0 cm </t>
  </si>
  <si>
    <t>Zasip - tamponski material - 0/32 mm</t>
  </si>
  <si>
    <t xml:space="preserve">Dobava in vgradnja tamponskega drobljenca, zrnatosti od 0 do 32 mm za nosilni sloj, s komprimiranjem po slojih v deb. 20 - 30 cm do predpisane zbitosti in planiranje površine s točnostjo +- 1.0 cm. Vgradnja 0,40 cm pod zgornjim ustrojem ceste. </t>
  </si>
  <si>
    <t>Zasip - tamponski material - 0/63 mm</t>
  </si>
  <si>
    <t xml:space="preserve">Dobava in vgradnja gramoza za tamponsko plast, zrnatosti od 0 do 63 mm, s komprimiranjem po slojih v deb. 20 - 30 cm do predpisane zbitosti in planiranje površine s točnostjo +- 1.0 cm. </t>
  </si>
  <si>
    <t>Odvoz materiala</t>
  </si>
  <si>
    <t>Odvoz odvečnega izkopanega materiala, z vsemi manipulacijami na stalno deponijo, vključno s pristojbino.</t>
  </si>
  <si>
    <t>Opozorilni trak</t>
  </si>
  <si>
    <r>
      <t xml:space="preserve">Dobava in polaganje opozorilnega PVC traku, rumene barve z oznako </t>
    </r>
    <r>
      <rPr>
        <b/>
        <sz val="10"/>
        <rFont val="Arial"/>
        <family val="2"/>
        <charset val="238"/>
      </rPr>
      <t>POZOR PLINOVOD</t>
    </r>
    <r>
      <rPr>
        <sz val="10"/>
        <rFont val="Arial"/>
        <family val="2"/>
        <charset val="238"/>
      </rPr>
      <t>.</t>
    </r>
  </si>
  <si>
    <t>AB plošča</t>
  </si>
  <si>
    <t>Dobava montažne armiranobetonske plošče iz C 12/15 za cestno kapo in postavitev na niveleto.</t>
  </si>
  <si>
    <t>Obbetoniranje LŽ kape</t>
  </si>
  <si>
    <t>Postavitev in obbetoniranje litoželezne kape.</t>
  </si>
  <si>
    <t>Horizontalno vrtanje - vodeno vrtanje - za cev fi 160</t>
  </si>
  <si>
    <t>Izdelava vodene vrtine za cev fi 210mm za uvlačenje PE/HD cevi 1x fi 160mm po tehnologiji HDD, v zemljini III. - IV. kat.</t>
  </si>
  <si>
    <t>vrtina fi 210mm</t>
  </si>
  <si>
    <t>Dobava in montaža PE oplaščene plinske cevi fi 160 mm, PE 100, po SIST EN 12007-2, SDR 17 dodatno oplaščena z zaščitnim plaščem proti nastanku risov in brazd.</t>
  </si>
  <si>
    <t>PE 160x9,5</t>
  </si>
  <si>
    <t>Dobava vode za potrebe vrtanja</t>
  </si>
  <si>
    <t>Dobava bentonita za potrebe vrtanja</t>
  </si>
  <si>
    <t>Premik garniture</t>
  </si>
  <si>
    <t>Geodetski posnetek</t>
  </si>
  <si>
    <t>Geodetski posnetki s kartiranjem.</t>
  </si>
  <si>
    <t>Zavarovanje in nadzor podzemnih instalacij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</si>
  <si>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</si>
  <si>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>Zapora ceste - signalizacija / plinovodi</t>
  </si>
  <si>
    <t>Stroški zapore ceste, prometna signalizacija in osvetlitev zapore - ocena.
(obračun po dejanskih stroških oz. po m)</t>
  </si>
  <si>
    <t>Nepredvidena dela</t>
  </si>
  <si>
    <t>SKUPAJ:</t>
  </si>
  <si>
    <t>1.2.9</t>
  </si>
  <si>
    <t>Čiščenje terena in odstranitev grmovja, ter manjših dreves na gosto porasli površini (nad 50 % pokritega tlorisa) - strojno. V ceni zajeto odvoz na deponijo in plačilo takse</t>
  </si>
  <si>
    <t>Površinski izkop plodne zemljine – 1. kategorije – strojno, odstranitev humusa  deb 20 cm. V ceni zajeto odvoz na deponijo in plačilo takse</t>
  </si>
  <si>
    <t>Izkop vezljive zemljine – 3. kategorije – strojno z nakladanjem in odvozom na deponijo in plačilo takse, do spodnje kote planuma - cesta</t>
  </si>
  <si>
    <t>21106 - Široki izkop vezljive zemljine – 3. kategorije – strojno z nakladanjem - preostali del</t>
  </si>
  <si>
    <t>Vgraditev nasipa iz zrnate kamnine – 3. kategorije, širina pete temeljnega nasipa mora biti minimalne širine 2,0 m, po plasteh max 30 cm, vključno z vsemi dodatnimi in zaščitnimi deli ter preizkusom nosilnosti z merilno ploščo.</t>
  </si>
  <si>
    <t>Ureditev planuma posteljice na predpisano nosilnost</t>
  </si>
  <si>
    <t>Izdelava vzdolžne in prečne drenaže, globoke do 1,0 m, na podložni plasti iz cementnega betona, debeline 10 cm, z gibljivimi plastičnimi cevmi premera 20 cm</t>
  </si>
  <si>
    <t>3.2.11</t>
  </si>
  <si>
    <t>Izdelava obrabne  in drenažne plasti bituminizirane zmesi PA 11 B 70/100 A4  v debelini 4 cm z votlostjo 24 – 30 %. Votline se zapolnijo s samorazlivno cementno malto  po sistemu Röfix CreteoPhalt 909 (barva po izboru projektanta); finanlna obdelava peskanje 2x - avtobusna postajališča</t>
  </si>
  <si>
    <t>Geomehanski nadzor</t>
  </si>
  <si>
    <t>Nadzor upravljalca komunalnih vodov</t>
  </si>
  <si>
    <t>6.1.4</t>
  </si>
  <si>
    <t>Izdelava posnetka izvedenega stanja</t>
  </si>
  <si>
    <t>6.1.5</t>
  </si>
  <si>
    <t>6.1.6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</si>
</sst>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S_I_T_-;\-* #,##0.00\ _S_I_T_-;_-* &quot;-&quot;??\ _S_I_T_-;_-@_-"/>
    <numFmt numFmtId="166" formatCode="#,##0."/>
    <numFmt numFmtId="167" formatCode="\$#."/>
    <numFmt numFmtId="168" formatCode="#.00"/>
    <numFmt numFmtId="169" formatCode="#,"/>
    <numFmt numFmtId="170" formatCode="_-* #,##0.00\ &quot;SIT&quot;_-;\-* #,##0.00\ &quot;SIT&quot;_-;_-* &quot;-&quot;??\ &quot;SIT&quot;_-;_-@_-"/>
    <numFmt numFmtId="171" formatCode="0.000"/>
    <numFmt numFmtId="172" formatCode="#,##0.00\ &quot;€&quot;"/>
    <numFmt numFmtId="173" formatCode="#,##0.000"/>
    <numFmt numFmtId="174" formatCode="###,###,###,###.00"/>
    <numFmt numFmtId="175" formatCode=";;;"/>
  </numFmts>
  <fonts count="7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"/>
      <color indexed="8"/>
      <name val="Courier"/>
      <family val="3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4"/>
      <name val="Arial CE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Times New Roman CE"/>
      <family val="1"/>
      <charset val="238"/>
    </font>
    <font>
      <b/>
      <sz val="12"/>
      <name val="Arial CE"/>
      <family val="2"/>
      <charset val="238"/>
    </font>
    <font>
      <sz val="10"/>
      <name val="Times New Roman"/>
      <family val="1"/>
      <charset val="238"/>
    </font>
    <font>
      <b/>
      <sz val="15"/>
      <color indexed="56"/>
      <name val="Calibri"/>
      <family val="2"/>
      <charset val="238"/>
    </font>
    <font>
      <sz val="10"/>
      <color indexed="8"/>
      <name val="MS Sans Serif"/>
      <family val="2"/>
      <charset val="238"/>
    </font>
    <font>
      <b/>
      <sz val="11"/>
      <name val="Arial CE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name val="Segoe UI"/>
      <family val="2"/>
      <charset val="238"/>
    </font>
    <font>
      <sz val="10"/>
      <name val="Segoe UI"/>
      <family val="2"/>
      <charset val="238"/>
    </font>
    <font>
      <b/>
      <sz val="10"/>
      <color indexed="9"/>
      <name val="Segoe UI"/>
      <family val="2"/>
      <charset val="238"/>
    </font>
    <font>
      <b/>
      <sz val="12"/>
      <color indexed="8"/>
      <name val="Segoe UI"/>
      <family val="2"/>
      <charset val="238"/>
    </font>
    <font>
      <i/>
      <sz val="10"/>
      <name val="Segoe UI"/>
      <family val="2"/>
      <charset val="238"/>
    </font>
    <font>
      <i/>
      <sz val="10"/>
      <color indexed="8"/>
      <name val="Segoe UI"/>
      <family val="2"/>
      <charset val="238"/>
    </font>
    <font>
      <b/>
      <i/>
      <sz val="8"/>
      <color theme="0" tint="-0.249977111117893"/>
      <name val="Segoe UI"/>
      <family val="2"/>
      <charset val="238"/>
    </font>
    <font>
      <sz val="10"/>
      <color indexed="8"/>
      <name val="Segoe UI"/>
      <family val="2"/>
      <charset val="238"/>
    </font>
    <font>
      <sz val="12"/>
      <name val="Segoe UI"/>
      <family val="2"/>
      <charset val="238"/>
    </font>
    <font>
      <b/>
      <sz val="12"/>
      <name val="Segoe UI"/>
      <family val="2"/>
      <charset val="238"/>
    </font>
    <font>
      <b/>
      <sz val="12"/>
      <color theme="0"/>
      <name val="Segoe UI"/>
      <family val="2"/>
      <charset val="238"/>
    </font>
    <font>
      <b/>
      <sz val="10"/>
      <color indexed="10"/>
      <name val="Segoe UI"/>
      <family val="2"/>
      <charset val="238"/>
    </font>
    <font>
      <sz val="12"/>
      <color indexed="8"/>
      <name val="Segoe UI"/>
      <family val="2"/>
      <charset val="238"/>
    </font>
    <font>
      <b/>
      <sz val="14"/>
      <color rgb="FF43B033"/>
      <name val="Segoe UI"/>
      <family val="2"/>
      <charset val="238"/>
    </font>
    <font>
      <b/>
      <sz val="12"/>
      <color rgb="FF43B033"/>
      <name val="Segoe UI"/>
      <family val="2"/>
      <charset val="238"/>
    </font>
    <font>
      <b/>
      <sz val="11"/>
      <color indexed="10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1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trike/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3B033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0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165" fontId="4" fillId="0" borderId="0" applyFont="0" applyFill="0" applyBorder="0" applyAlignment="0" applyProtection="0"/>
    <xf numFmtId="166" fontId="15" fillId="0" borderId="0">
      <protection locked="0"/>
    </xf>
    <xf numFmtId="167" fontId="15" fillId="0" borderId="0">
      <protection locked="0"/>
    </xf>
    <xf numFmtId="0" fontId="15" fillId="0" borderId="0">
      <protection locked="0"/>
    </xf>
    <xf numFmtId="0" fontId="17" fillId="4" borderId="0" applyNumberFormat="0" applyBorder="0" applyAlignment="0" applyProtection="0"/>
    <xf numFmtId="0" fontId="3" fillId="0" borderId="0"/>
    <xf numFmtId="0" fontId="16" fillId="0" borderId="0" applyNumberFormat="0" applyFill="0" applyBorder="0" applyAlignment="0" applyProtection="0"/>
    <xf numFmtId="168" fontId="15" fillId="0" borderId="0">
      <protection locked="0"/>
    </xf>
    <xf numFmtId="0" fontId="17" fillId="4" borderId="0" applyNumberFormat="0" applyBorder="0" applyAlignment="0" applyProtection="0"/>
    <xf numFmtId="0" fontId="18" fillId="0" borderId="0" applyNumberFormat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169" fontId="21" fillId="0" borderId="0">
      <protection locked="0"/>
    </xf>
    <xf numFmtId="169" fontId="21" fillId="0" borderId="0">
      <protection locked="0"/>
    </xf>
    <xf numFmtId="0" fontId="22" fillId="7" borderId="1" applyNumberFormat="0" applyAlignment="0" applyProtection="0"/>
    <xf numFmtId="0" fontId="25" fillId="20" borderId="5" applyNumberFormat="0" applyAlignment="0" applyProtection="0"/>
    <xf numFmtId="39" fontId="2" fillId="0" borderId="6">
      <alignment horizontal="right" vertical="top" wrapText="1"/>
    </xf>
    <xf numFmtId="0" fontId="23" fillId="0" borderId="7" applyNumberFormat="0" applyFill="0" applyAlignment="0" applyProtection="0"/>
    <xf numFmtId="0" fontId="32" fillId="0" borderId="8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0" fontId="7" fillId="0" borderId="0">
      <alignment vertical="top" wrapText="1"/>
    </xf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4" fillId="0" borderId="0"/>
    <xf numFmtId="0" fontId="3" fillId="0" borderId="0" applyFont="0" applyBorder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5" fillId="0" borderId="0"/>
    <xf numFmtId="0" fontId="3" fillId="0" borderId="0"/>
    <xf numFmtId="0" fontId="3" fillId="0" borderId="0"/>
    <xf numFmtId="0" fontId="4" fillId="0" borderId="0"/>
    <xf numFmtId="0" fontId="33" fillId="0" borderId="0"/>
    <xf numFmtId="0" fontId="2" fillId="0" borderId="0"/>
    <xf numFmtId="0" fontId="5" fillId="0" borderId="0"/>
    <xf numFmtId="0" fontId="7" fillId="0" borderId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34" fillId="0" borderId="0">
      <alignment horizontal="left" vertical="top" wrapText="1" readingOrder="1"/>
    </xf>
    <xf numFmtId="0" fontId="3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" fillId="0" borderId="0"/>
    <xf numFmtId="0" fontId="3" fillId="0" borderId="0"/>
    <xf numFmtId="0" fontId="8" fillId="0" borderId="0" applyNumberFormat="0" applyFill="0" applyBorder="0" applyAlignment="0" applyProtection="0"/>
    <xf numFmtId="0" fontId="3" fillId="0" borderId="0"/>
    <xf numFmtId="0" fontId="2" fillId="0" borderId="0"/>
    <xf numFmtId="0" fontId="3" fillId="23" borderId="9" applyNumberFormat="0" applyFont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23" borderId="9" applyNumberFormat="0" applyFont="0" applyAlignment="0" applyProtection="0"/>
    <xf numFmtId="0" fontId="28" fillId="0" borderId="0" applyNumberFormat="0" applyFill="0" applyBorder="0" applyAlignment="0" applyProtection="0"/>
    <xf numFmtId="0" fontId="25" fillId="20" borderId="5" applyNumberFormat="0" applyAlignment="0" applyProtection="0"/>
    <xf numFmtId="0" fontId="16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3" fillId="0" borderId="7" applyNumberFormat="0" applyFill="0" applyAlignment="0" applyProtection="0"/>
    <xf numFmtId="0" fontId="14" fillId="21" borderId="2" applyNumberFormat="0" applyAlignment="0" applyProtection="0"/>
    <xf numFmtId="0" fontId="13" fillId="20" borderId="1" applyNumberFormat="0" applyAlignment="0" applyProtection="0"/>
    <xf numFmtId="0" fontId="12" fillId="3" borderId="0" applyNumberFormat="0" applyBorder="0" applyAlignment="0" applyProtection="0"/>
    <xf numFmtId="0" fontId="7" fillId="0" borderId="0"/>
    <xf numFmtId="0" fontId="7" fillId="0" borderId="0"/>
    <xf numFmtId="0" fontId="2" fillId="0" borderId="10">
      <alignment horizontal="left" vertical="top" wrapText="1"/>
    </xf>
    <xf numFmtId="0" fontId="2" fillId="0" borderId="10">
      <alignment horizontal="left" vertical="top" wrapText="1"/>
    </xf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30" fillId="0" borderId="12" applyNumberFormat="0"/>
    <xf numFmtId="17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22" fillId="7" borderId="1" applyNumberFormat="0" applyAlignment="0" applyProtection="0"/>
    <xf numFmtId="0" fontId="27" fillId="0" borderId="11" applyNumberFormat="0" applyFill="0" applyAlignment="0" applyProtection="0"/>
    <xf numFmtId="0" fontId="28" fillId="0" borderId="0" applyNumberFormat="0" applyFill="0" applyBorder="0" applyAlignment="0" applyProtection="0"/>
    <xf numFmtId="49" fontId="29" fillId="0" borderId="0">
      <alignment vertical="top"/>
      <protection locked="0"/>
    </xf>
    <xf numFmtId="0" fontId="37" fillId="0" borderId="0"/>
    <xf numFmtId="0" fontId="4" fillId="0" borderId="0"/>
    <xf numFmtId="0" fontId="4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9" applyNumberFormat="0" applyFon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19" borderId="0" applyNumberFormat="0" applyBorder="0" applyAlignment="0" applyProtection="0"/>
    <xf numFmtId="0" fontId="11" fillId="11" borderId="0" applyNumberFormat="0" applyBorder="0" applyAlignment="0" applyProtection="0"/>
    <xf numFmtId="0" fontId="11" fillId="29" borderId="0" applyNumberFormat="0" applyBorder="0" applyAlignment="0" applyProtection="0"/>
    <xf numFmtId="0" fontId="11" fillId="17" borderId="0" applyNumberFormat="0" applyBorder="0" applyAlignment="0" applyProtection="0"/>
    <xf numFmtId="0" fontId="12" fillId="5" borderId="0" applyNumberFormat="0" applyBorder="0" applyAlignment="0" applyProtection="0"/>
    <xf numFmtId="0" fontId="53" fillId="30" borderId="1" applyNumberFormat="0" applyAlignment="0" applyProtection="0"/>
    <xf numFmtId="0" fontId="54" fillId="0" borderId="82" applyNumberFormat="0" applyFill="0" applyAlignment="0" applyProtection="0"/>
    <xf numFmtId="0" fontId="55" fillId="0" borderId="83" applyNumberFormat="0" applyFill="0" applyAlignment="0" applyProtection="0"/>
    <xf numFmtId="0" fontId="56" fillId="0" borderId="84" applyNumberFormat="0" applyFill="0" applyAlignment="0" applyProtection="0"/>
    <xf numFmtId="0" fontId="56" fillId="0" borderId="0" applyNumberFormat="0" applyFill="0" applyBorder="0" applyAlignment="0" applyProtection="0"/>
    <xf numFmtId="0" fontId="22" fillId="22" borderId="1" applyNumberFormat="0" applyAlignment="0" applyProtection="0"/>
    <xf numFmtId="0" fontId="28" fillId="0" borderId="85" applyNumberFormat="0" applyFill="0" applyAlignment="0" applyProtection="0"/>
    <xf numFmtId="0" fontId="57" fillId="22" borderId="0" applyNumberFormat="0" applyBorder="0" applyAlignment="0" applyProtection="0"/>
    <xf numFmtId="0" fontId="4" fillId="23" borderId="9" applyNumberFormat="0" applyFont="0" applyAlignment="0" applyProtection="0"/>
    <xf numFmtId="0" fontId="27" fillId="0" borderId="86" applyNumberFormat="0" applyFill="0" applyAlignment="0" applyProtection="0"/>
    <xf numFmtId="165" fontId="3" fillId="0" borderId="0" applyFont="0" applyFill="0" applyBorder="0" applyAlignment="0" applyProtection="0"/>
    <xf numFmtId="0" fontId="59" fillId="0" borderId="0"/>
    <xf numFmtId="0" fontId="58" fillId="0" borderId="0"/>
    <xf numFmtId="0" fontId="31" fillId="0" borderId="0"/>
    <xf numFmtId="0" fontId="31" fillId="0" borderId="0"/>
    <xf numFmtId="0" fontId="73" fillId="0" borderId="0"/>
  </cellStyleXfs>
  <cellXfs count="513">
    <xf numFmtId="0" fontId="0" fillId="0" borderId="0" xfId="0"/>
    <xf numFmtId="49" fontId="6" fillId="0" borderId="14" xfId="0" applyNumberFormat="1" applyFont="1" applyBorder="1" applyAlignment="1">
      <alignment vertical="top" wrapText="1"/>
    </xf>
    <xf numFmtId="0" fontId="6" fillId="0" borderId="14" xfId="0" applyFont="1" applyBorder="1" applyAlignment="1"/>
    <xf numFmtId="0" fontId="9" fillId="0" borderId="14" xfId="0" applyFont="1" applyBorder="1" applyAlignment="1">
      <alignment vertical="top" wrapText="1"/>
    </xf>
    <xf numFmtId="0" fontId="6" fillId="0" borderId="0" xfId="0" applyFont="1" applyBorder="1"/>
    <xf numFmtId="0" fontId="6" fillId="0" borderId="14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16" xfId="0" applyFont="1" applyBorder="1"/>
    <xf numFmtId="0" fontId="6" fillId="0" borderId="14" xfId="0" applyFont="1" applyFill="1" applyBorder="1" applyAlignment="1">
      <alignment horizontal="left"/>
    </xf>
    <xf numFmtId="0" fontId="6" fillId="0" borderId="14" xfId="0" applyFont="1" applyFill="1" applyBorder="1" applyAlignment="1">
      <alignment horizontal="left" wrapText="1"/>
    </xf>
    <xf numFmtId="0" fontId="6" fillId="0" borderId="14" xfId="0" applyFont="1" applyBorder="1"/>
    <xf numFmtId="0" fontId="9" fillId="0" borderId="15" xfId="0" applyFont="1" applyBorder="1" applyAlignment="1">
      <alignment vertical="top" wrapText="1"/>
    </xf>
    <xf numFmtId="0" fontId="6" fillId="0" borderId="15" xfId="0" applyFont="1" applyBorder="1" applyAlignment="1"/>
    <xf numFmtId="49" fontId="6" fillId="0" borderId="15" xfId="0" applyNumberFormat="1" applyFont="1" applyBorder="1" applyAlignment="1">
      <alignment vertical="top" wrapText="1"/>
    </xf>
    <xf numFmtId="0" fontId="39" fillId="0" borderId="13" xfId="338" applyFont="1" applyBorder="1" applyAlignment="1" applyProtection="1">
      <alignment horizontal="center" vertical="top"/>
    </xf>
    <xf numFmtId="0" fontId="39" fillId="0" borderId="13" xfId="338" applyFont="1" applyBorder="1" applyAlignment="1" applyProtection="1">
      <alignment horizontal="justify"/>
    </xf>
    <xf numFmtId="4" fontId="39" fillId="0" borderId="13" xfId="338" applyNumberFormat="1" applyFont="1" applyBorder="1" applyAlignment="1" applyProtection="1">
      <alignment horizontal="center"/>
    </xf>
    <xf numFmtId="0" fontId="39" fillId="0" borderId="0" xfId="338" applyFont="1" applyBorder="1" applyAlignment="1" applyProtection="1">
      <alignment horizontal="center" vertical="center"/>
    </xf>
    <xf numFmtId="0" fontId="39" fillId="0" borderId="0" xfId="338" applyFont="1" applyBorder="1" applyAlignment="1" applyProtection="1">
      <alignment horizontal="justify"/>
    </xf>
    <xf numFmtId="4" fontId="39" fillId="0" borderId="0" xfId="338" applyNumberFormat="1" applyFont="1" applyBorder="1" applyAlignment="1" applyProtection="1">
      <alignment horizontal="center"/>
    </xf>
    <xf numFmtId="49" fontId="38" fillId="25" borderId="54" xfId="0" applyNumberFormat="1" applyFont="1" applyFill="1" applyBorder="1" applyAlignment="1">
      <alignment horizontal="center" wrapText="1"/>
    </xf>
    <xf numFmtId="172" fontId="38" fillId="25" borderId="55" xfId="0" applyNumberFormat="1" applyFont="1" applyFill="1" applyBorder="1" applyAlignment="1">
      <alignment horizontal="center" vertical="top" wrapText="1"/>
    </xf>
    <xf numFmtId="0" fontId="43" fillId="26" borderId="17" xfId="0" applyNumberFormat="1" applyFont="1" applyFill="1" applyBorder="1" applyAlignment="1">
      <alignment vertical="top" wrapText="1"/>
    </xf>
    <xf numFmtId="172" fontId="44" fillId="26" borderId="53" xfId="0" applyNumberFormat="1" applyFont="1" applyFill="1" applyBorder="1" applyAlignment="1">
      <alignment horizontal="center" vertical="top" wrapText="1"/>
    </xf>
    <xf numFmtId="0" fontId="45" fillId="26" borderId="59" xfId="0" applyFont="1" applyFill="1" applyBorder="1" applyAlignment="1"/>
    <xf numFmtId="0" fontId="43" fillId="26" borderId="62" xfId="0" applyNumberFormat="1" applyFont="1" applyFill="1" applyBorder="1" applyAlignment="1">
      <alignment vertical="top" wrapText="1"/>
    </xf>
    <xf numFmtId="172" fontId="44" fillId="26" borderId="63" xfId="0" applyNumberFormat="1" applyFont="1" applyFill="1" applyBorder="1" applyAlignment="1">
      <alignment horizontal="center" vertical="top" wrapText="1"/>
    </xf>
    <xf numFmtId="0" fontId="45" fillId="26" borderId="61" xfId="0" applyFont="1" applyFill="1" applyBorder="1" applyAlignment="1"/>
    <xf numFmtId="49" fontId="38" fillId="0" borderId="64" xfId="0" applyNumberFormat="1" applyFont="1" applyBorder="1" applyAlignment="1">
      <alignment vertical="top" wrapText="1"/>
    </xf>
    <xf numFmtId="0" fontId="38" fillId="0" borderId="15" xfId="0" applyNumberFormat="1" applyFont="1" applyBorder="1" applyAlignment="1">
      <alignment vertical="top" wrapText="1"/>
    </xf>
    <xf numFmtId="4" fontId="38" fillId="0" borderId="57" xfId="0" applyNumberFormat="1" applyFont="1" applyBorder="1" applyAlignment="1"/>
    <xf numFmtId="49" fontId="42" fillId="26" borderId="56" xfId="0" applyNumberFormat="1" applyFont="1" applyFill="1" applyBorder="1" applyAlignment="1">
      <alignment horizontal="center" wrapText="1"/>
    </xf>
    <xf numFmtId="0" fontId="43" fillId="26" borderId="20" xfId="0" applyNumberFormat="1" applyFont="1" applyFill="1" applyBorder="1" applyAlignment="1">
      <alignment vertical="top" wrapText="1"/>
    </xf>
    <xf numFmtId="0" fontId="45" fillId="26" borderId="60" xfId="0" applyFont="1" applyFill="1" applyBorder="1" applyAlignment="1"/>
    <xf numFmtId="49" fontId="42" fillId="26" borderId="58" xfId="0" applyNumberFormat="1" applyFont="1" applyFill="1" applyBorder="1" applyAlignment="1">
      <alignment horizontal="center" wrapText="1"/>
    </xf>
    <xf numFmtId="49" fontId="42" fillId="26" borderId="65" xfId="0" applyNumberFormat="1" applyFont="1" applyFill="1" applyBorder="1" applyAlignment="1">
      <alignment horizontal="center" wrapText="1"/>
    </xf>
    <xf numFmtId="0" fontId="38" fillId="0" borderId="0" xfId="351" applyFont="1" applyBorder="1" applyAlignment="1" applyProtection="1">
      <alignment horizontal="center" wrapText="1"/>
    </xf>
    <xf numFmtId="172" fontId="46" fillId="0" borderId="27" xfId="351" applyNumberFormat="1" applyFont="1" applyFill="1" applyBorder="1" applyAlignment="1" applyProtection="1">
      <alignment horizontal="center" vertical="center"/>
    </xf>
    <xf numFmtId="172" fontId="47" fillId="0" borderId="27" xfId="351" applyNumberFormat="1" applyFont="1" applyFill="1" applyBorder="1" applyAlignment="1" applyProtection="1">
      <alignment horizontal="center" vertical="center"/>
    </xf>
    <xf numFmtId="0" fontId="45" fillId="0" borderId="0" xfId="0" applyFont="1" applyBorder="1" applyAlignment="1">
      <alignment vertical="top"/>
    </xf>
    <xf numFmtId="49" fontId="39" fillId="0" borderId="15" xfId="350" applyNumberFormat="1" applyFont="1" applyFill="1" applyBorder="1" applyAlignment="1" applyProtection="1">
      <alignment horizontal="left" vertical="top"/>
    </xf>
    <xf numFmtId="4" fontId="38" fillId="0" borderId="15" xfId="279" applyNumberFormat="1" applyFont="1" applyFill="1" applyBorder="1" applyAlignment="1">
      <alignment vertical="top"/>
    </xf>
    <xf numFmtId="172" fontId="38" fillId="0" borderId="15" xfId="279" applyNumberFormat="1" applyFont="1" applyFill="1" applyBorder="1" applyAlignment="1">
      <alignment vertical="top"/>
    </xf>
    <xf numFmtId="172" fontId="39" fillId="0" borderId="15" xfId="0" applyNumberFormat="1" applyFont="1" applyBorder="1" applyAlignment="1">
      <alignment vertical="top"/>
    </xf>
    <xf numFmtId="0" fontId="39" fillId="0" borderId="0" xfId="339" applyFont="1" applyFill="1" applyAlignment="1">
      <alignment horizontal="center" vertical="top"/>
    </xf>
    <xf numFmtId="49" fontId="40" fillId="0" borderId="21" xfId="0" applyNumberFormat="1" applyFont="1" applyFill="1" applyBorder="1" applyAlignment="1">
      <alignment horizontal="left" vertical="top" wrapText="1"/>
    </xf>
    <xf numFmtId="0" fontId="38" fillId="0" borderId="21" xfId="183" applyNumberFormat="1" applyFont="1" applyFill="1" applyBorder="1" applyAlignment="1">
      <alignment horizontal="left" vertical="top" wrapText="1"/>
    </xf>
    <xf numFmtId="4" fontId="40" fillId="0" borderId="21" xfId="183" applyNumberFormat="1" applyFont="1" applyFill="1" applyBorder="1" applyAlignment="1">
      <alignment horizontal="right" vertical="top" wrapText="1"/>
    </xf>
    <xf numFmtId="172" fontId="40" fillId="0" borderId="21" xfId="183" applyNumberFormat="1" applyFont="1" applyFill="1" applyBorder="1" applyAlignment="1">
      <alignment horizontal="right" vertical="top" wrapText="1"/>
    </xf>
    <xf numFmtId="0" fontId="39" fillId="0" borderId="0" xfId="339" applyFont="1" applyAlignment="1">
      <alignment vertical="top"/>
    </xf>
    <xf numFmtId="0" fontId="40" fillId="24" borderId="0" xfId="351" applyNumberFormat="1" applyFont="1" applyFill="1" applyBorder="1" applyAlignment="1" applyProtection="1">
      <alignment horizontal="center" vertical="top" wrapText="1"/>
      <protection locked="0"/>
    </xf>
    <xf numFmtId="0" fontId="40" fillId="24" borderId="0" xfId="372" applyFont="1" applyFill="1" applyBorder="1" applyAlignment="1" applyProtection="1">
      <alignment horizontal="center" vertical="top" wrapText="1"/>
      <protection locked="0"/>
    </xf>
    <xf numFmtId="0" fontId="40" fillId="24" borderId="0" xfId="372" applyFont="1" applyFill="1" applyBorder="1" applyAlignment="1" applyProtection="1">
      <alignment horizontal="center" vertical="top"/>
      <protection locked="0"/>
    </xf>
    <xf numFmtId="4" fontId="40" fillId="24" borderId="0" xfId="372" applyNumberFormat="1" applyFont="1" applyFill="1" applyBorder="1" applyAlignment="1" applyProtection="1">
      <alignment horizontal="center" vertical="top" wrapText="1"/>
      <protection locked="0"/>
    </xf>
    <xf numFmtId="172" fontId="40" fillId="24" borderId="0" xfId="372" applyNumberFormat="1" applyFont="1" applyFill="1" applyBorder="1" applyAlignment="1" applyProtection="1">
      <alignment horizontal="center" vertical="top" wrapText="1"/>
      <protection locked="0"/>
    </xf>
    <xf numFmtId="0" fontId="39" fillId="0" borderId="0" xfId="339" applyFont="1" applyAlignment="1">
      <alignment horizontal="center" vertical="top"/>
    </xf>
    <xf numFmtId="49" fontId="49" fillId="0" borderId="0" xfId="0" applyNumberFormat="1" applyFont="1" applyBorder="1" applyAlignment="1">
      <alignment horizontal="left" vertical="top" wrapText="1"/>
    </xf>
    <xf numFmtId="0" fontId="49" fillId="0" borderId="0" xfId="0" applyNumberFormat="1" applyFont="1" applyBorder="1" applyAlignment="1">
      <alignment vertical="top" wrapText="1"/>
    </xf>
    <xf numFmtId="4" fontId="45" fillId="0" borderId="0" xfId="0" applyNumberFormat="1" applyFont="1" applyBorder="1" applyAlignment="1">
      <alignment horizontal="right" vertical="top" wrapText="1"/>
    </xf>
    <xf numFmtId="4" fontId="39" fillId="0" borderId="0" xfId="0" applyNumberFormat="1" applyFont="1" applyBorder="1" applyAlignment="1">
      <alignment horizontal="right" vertical="top" wrapText="1"/>
    </xf>
    <xf numFmtId="172" fontId="39" fillId="0" borderId="0" xfId="279" applyNumberFormat="1" applyFont="1" applyBorder="1" applyAlignment="1">
      <alignment horizontal="right" vertical="top" shrinkToFit="1"/>
    </xf>
    <xf numFmtId="172" fontId="45" fillId="0" borderId="0" xfId="0" applyNumberFormat="1" applyFont="1" applyBorder="1" applyAlignment="1">
      <alignment horizontal="right" vertical="top" shrinkToFit="1"/>
    </xf>
    <xf numFmtId="4" fontId="50" fillId="26" borderId="19" xfId="0" applyNumberFormat="1" applyFont="1" applyFill="1" applyBorder="1" applyAlignment="1">
      <alignment horizontal="right" vertical="top" wrapText="1"/>
    </xf>
    <xf numFmtId="4" fontId="46" fillId="26" borderId="19" xfId="0" applyNumberFormat="1" applyFont="1" applyFill="1" applyBorder="1" applyAlignment="1">
      <alignment horizontal="right" vertical="top" wrapText="1"/>
    </xf>
    <xf numFmtId="172" fontId="46" fillId="26" borderId="19" xfId="279" applyNumberFormat="1" applyFont="1" applyFill="1" applyBorder="1" applyAlignment="1">
      <alignment horizontal="right" vertical="top" shrinkToFit="1"/>
    </xf>
    <xf numFmtId="172" fontId="50" fillId="26" borderId="43" xfId="0" applyNumberFormat="1" applyFont="1" applyFill="1" applyBorder="1" applyAlignment="1">
      <alignment horizontal="right" vertical="top" shrinkToFit="1"/>
    </xf>
    <xf numFmtId="0" fontId="50" fillId="0" borderId="0" xfId="0" applyFont="1" applyBorder="1" applyAlignment="1">
      <alignment vertical="top"/>
    </xf>
    <xf numFmtId="49" fontId="38" fillId="0" borderId="37" xfId="0" applyNumberFormat="1" applyFont="1" applyBorder="1" applyAlignment="1">
      <alignment horizontal="left" vertical="top" wrapText="1"/>
    </xf>
    <xf numFmtId="0" fontId="38" fillId="0" borderId="17" xfId="0" applyNumberFormat="1" applyFont="1" applyBorder="1" applyAlignment="1">
      <alignment vertical="top" wrapText="1"/>
    </xf>
    <xf numFmtId="172" fontId="39" fillId="0" borderId="38" xfId="0" applyNumberFormat="1" applyFont="1" applyBorder="1" applyAlignment="1">
      <alignment horizontal="right" vertical="top" shrinkToFit="1"/>
    </xf>
    <xf numFmtId="0" fontId="45" fillId="0" borderId="14" xfId="0" applyFont="1" applyBorder="1" applyAlignment="1">
      <alignment vertical="top"/>
    </xf>
    <xf numFmtId="4" fontId="38" fillId="0" borderId="18" xfId="0" applyNumberFormat="1" applyFont="1" applyBorder="1" applyAlignment="1">
      <alignment horizontal="right" vertical="top" wrapText="1"/>
    </xf>
    <xf numFmtId="4" fontId="38" fillId="0" borderId="17" xfId="0" applyNumberFormat="1" applyFont="1" applyBorder="1" applyAlignment="1">
      <alignment horizontal="right" vertical="top" wrapText="1"/>
    </xf>
    <xf numFmtId="172" fontId="38" fillId="0" borderId="18" xfId="279" applyNumberFormat="1" applyFont="1" applyBorder="1" applyAlignment="1">
      <alignment horizontal="right" vertical="top" shrinkToFit="1"/>
    </xf>
    <xf numFmtId="172" fontId="38" fillId="0" borderId="38" xfId="0" applyNumberFormat="1" applyFont="1" applyBorder="1" applyAlignment="1">
      <alignment horizontal="right" vertical="top" shrinkToFit="1"/>
    </xf>
    <xf numFmtId="49" fontId="39" fillId="0" borderId="37" xfId="0" applyNumberFormat="1" applyFont="1" applyBorder="1" applyAlignment="1">
      <alignment horizontal="left" vertical="top" wrapText="1"/>
    </xf>
    <xf numFmtId="0" fontId="39" fillId="0" borderId="17" xfId="0" applyNumberFormat="1" applyFont="1" applyFill="1" applyBorder="1" applyAlignment="1">
      <alignment horizontal="left" vertical="top" wrapText="1"/>
    </xf>
    <xf numFmtId="0" fontId="39" fillId="0" borderId="18" xfId="0" applyNumberFormat="1" applyFont="1" applyFill="1" applyBorder="1" applyAlignment="1">
      <alignment horizontal="left" vertical="top" wrapText="1"/>
    </xf>
    <xf numFmtId="4" fontId="39" fillId="0" borderId="24" xfId="0" applyNumberFormat="1" applyFont="1" applyFill="1" applyBorder="1" applyAlignment="1">
      <alignment vertical="top" wrapText="1"/>
    </xf>
    <xf numFmtId="0" fontId="39" fillId="0" borderId="24" xfId="0" applyNumberFormat="1" applyFont="1" applyFill="1" applyBorder="1" applyAlignment="1">
      <alignment horizontal="left" vertical="top" wrapText="1"/>
    </xf>
    <xf numFmtId="4" fontId="45" fillId="0" borderId="14" xfId="0" applyNumberFormat="1" applyFont="1" applyBorder="1" applyAlignment="1">
      <alignment horizontal="right" vertical="top" wrapText="1"/>
    </xf>
    <xf numFmtId="4" fontId="39" fillId="0" borderId="14" xfId="0" applyNumberFormat="1" applyFont="1" applyBorder="1" applyAlignment="1">
      <alignment horizontal="right" vertical="top" wrapText="1"/>
    </xf>
    <xf numFmtId="172" fontId="39" fillId="0" borderId="14" xfId="279" applyNumberFormat="1" applyFont="1" applyBorder="1" applyAlignment="1">
      <alignment horizontal="right" vertical="top" wrapText="1"/>
    </xf>
    <xf numFmtId="49" fontId="45" fillId="0" borderId="14" xfId="0" applyNumberFormat="1" applyFont="1" applyBorder="1" applyAlignment="1">
      <alignment vertical="top" wrapText="1"/>
    </xf>
    <xf numFmtId="0" fontId="39" fillId="0" borderId="14" xfId="0" applyNumberFormat="1" applyFont="1" applyBorder="1" applyAlignment="1">
      <alignment vertical="top" wrapText="1"/>
    </xf>
    <xf numFmtId="172" fontId="45" fillId="0" borderId="14" xfId="0" applyNumberFormat="1" applyFont="1" applyBorder="1" applyAlignment="1">
      <alignment horizontal="right" vertical="top"/>
    </xf>
    <xf numFmtId="49" fontId="52" fillId="26" borderId="26" xfId="0" applyNumberFormat="1" applyFont="1" applyFill="1" applyBorder="1" applyAlignment="1">
      <alignment horizontal="left" vertical="top" wrapText="1"/>
    </xf>
    <xf numFmtId="0" fontId="52" fillId="26" borderId="19" xfId="0" applyNumberFormat="1" applyFont="1" applyFill="1" applyBorder="1" applyAlignment="1">
      <alignment vertical="top" wrapText="1"/>
    </xf>
    <xf numFmtId="0" fontId="39" fillId="0" borderId="72" xfId="0" applyFont="1" applyFill="1" applyBorder="1" applyAlignment="1">
      <alignment horizontal="right" vertical="top"/>
    </xf>
    <xf numFmtId="4" fontId="39" fillId="0" borderId="71" xfId="0" applyNumberFormat="1" applyFont="1" applyFill="1" applyBorder="1" applyAlignment="1">
      <alignment horizontal="right" vertical="top"/>
    </xf>
    <xf numFmtId="172" fontId="39" fillId="0" borderId="72" xfId="0" applyNumberFormat="1" applyFont="1" applyFill="1" applyBorder="1" applyAlignment="1">
      <alignment horizontal="right" vertical="top" shrinkToFit="1"/>
    </xf>
    <xf numFmtId="49" fontId="38" fillId="25" borderId="28" xfId="0" applyNumberFormat="1" applyFont="1" applyFill="1" applyBorder="1" applyAlignment="1">
      <alignment horizontal="center" wrapText="1"/>
    </xf>
    <xf numFmtId="172" fontId="38" fillId="25" borderId="27" xfId="0" applyNumberFormat="1" applyFont="1" applyFill="1" applyBorder="1" applyAlignment="1">
      <alignment horizontal="center" vertical="top" wrapText="1"/>
    </xf>
    <xf numFmtId="49" fontId="42" fillId="26" borderId="74" xfId="0" applyNumberFormat="1" applyFont="1" applyFill="1" applyBorder="1" applyAlignment="1">
      <alignment horizontal="center" wrapText="1"/>
    </xf>
    <xf numFmtId="0" fontId="45" fillId="26" borderId="75" xfId="0" applyFont="1" applyFill="1" applyBorder="1" applyAlignment="1"/>
    <xf numFmtId="9" fontId="39" fillId="0" borderId="18" xfId="0" applyNumberFormat="1" applyFont="1" applyFill="1" applyBorder="1" applyAlignment="1">
      <alignment horizontal="left" vertical="top" wrapText="1"/>
    </xf>
    <xf numFmtId="0" fontId="39" fillId="0" borderId="0" xfId="0" applyNumberFormat="1" applyFont="1" applyFill="1" applyBorder="1" applyAlignment="1">
      <alignment horizontal="left" vertical="top" wrapText="1"/>
    </xf>
    <xf numFmtId="4" fontId="39" fillId="0" borderId="0" xfId="0" applyNumberFormat="1" applyFont="1" applyFill="1" applyBorder="1" applyAlignment="1">
      <alignment vertical="top" wrapText="1"/>
    </xf>
    <xf numFmtId="9" fontId="39" fillId="0" borderId="18" xfId="979" applyFont="1" applyFill="1" applyBorder="1" applyAlignment="1">
      <alignment horizontal="left" vertical="top" wrapText="1"/>
    </xf>
    <xf numFmtId="0" fontId="39" fillId="0" borderId="78" xfId="0" applyNumberFormat="1" applyFont="1" applyFill="1" applyBorder="1" applyAlignment="1">
      <alignment horizontal="left" vertical="top" wrapText="1"/>
    </xf>
    <xf numFmtId="4" fontId="39" fillId="0" borderId="62" xfId="0" applyNumberFormat="1" applyFont="1" applyFill="1" applyBorder="1" applyAlignment="1">
      <alignment vertical="top" wrapText="1"/>
    </xf>
    <xf numFmtId="9" fontId="39" fillId="0" borderId="0" xfId="0" applyNumberFormat="1" applyFont="1" applyFill="1" applyBorder="1" applyAlignment="1">
      <alignment horizontal="left" vertical="top" wrapText="1"/>
    </xf>
    <xf numFmtId="0" fontId="39" fillId="0" borderId="23" xfId="0" applyFont="1" applyFill="1" applyBorder="1" applyAlignment="1">
      <alignment horizontal="right" vertical="top"/>
    </xf>
    <xf numFmtId="4" fontId="39" fillId="0" borderId="6" xfId="0" applyNumberFormat="1" applyFont="1" applyFill="1" applyBorder="1" applyAlignment="1">
      <alignment horizontal="right" vertical="top"/>
    </xf>
    <xf numFmtId="172" fontId="39" fillId="0" borderId="23" xfId="0" applyNumberFormat="1" applyFont="1" applyFill="1" applyBorder="1" applyAlignment="1">
      <alignment horizontal="right" vertical="top" shrinkToFit="1"/>
    </xf>
    <xf numFmtId="9" fontId="39" fillId="0" borderId="25" xfId="979" applyFont="1" applyFill="1" applyBorder="1" applyAlignment="1">
      <alignment horizontal="left" vertical="top" wrapText="1"/>
    </xf>
    <xf numFmtId="4" fontId="39" fillId="0" borderId="0" xfId="339" applyNumberFormat="1" applyFont="1" applyFill="1" applyAlignment="1">
      <alignment horizontal="center" vertical="top"/>
    </xf>
    <xf numFmtId="172" fontId="6" fillId="0" borderId="14" xfId="0" applyNumberFormat="1" applyFont="1" applyBorder="1"/>
    <xf numFmtId="49" fontId="39" fillId="0" borderId="37" xfId="0" applyNumberFormat="1" applyFont="1" applyFill="1" applyBorder="1" applyAlignment="1">
      <alignment horizontal="left" vertical="top" wrapText="1"/>
    </xf>
    <xf numFmtId="172" fontId="39" fillId="0" borderId="18" xfId="279" applyNumberFormat="1" applyFont="1" applyFill="1" applyBorder="1" applyAlignment="1">
      <alignment vertical="top" shrinkToFit="1"/>
    </xf>
    <xf numFmtId="172" fontId="39" fillId="0" borderId="38" xfId="0" applyNumberFormat="1" applyFont="1" applyFill="1" applyBorder="1" applyAlignment="1">
      <alignment horizontal="right" vertical="top" shrinkToFit="1"/>
    </xf>
    <xf numFmtId="0" fontId="39" fillId="0" borderId="0" xfId="339" applyFont="1" applyFill="1" applyAlignment="1">
      <alignment vertical="top"/>
    </xf>
    <xf numFmtId="172" fontId="39" fillId="0" borderId="18" xfId="279" applyNumberFormat="1" applyFont="1" applyBorder="1" applyAlignment="1" applyProtection="1">
      <alignment vertical="top" shrinkToFit="1"/>
      <protection locked="0"/>
    </xf>
    <xf numFmtId="172" fontId="52" fillId="26" borderId="19" xfId="978" applyNumberFormat="1" applyFont="1" applyFill="1" applyBorder="1" applyAlignment="1">
      <alignment vertical="top" wrapText="1"/>
    </xf>
    <xf numFmtId="49" fontId="38" fillId="0" borderId="37" xfId="0" applyNumberFormat="1" applyFont="1" applyFill="1" applyBorder="1" applyAlignment="1">
      <alignment horizontal="left" vertical="top" wrapText="1"/>
    </xf>
    <xf numFmtId="49" fontId="38" fillId="0" borderId="77" xfId="0" applyNumberFormat="1" applyFont="1" applyFill="1" applyBorder="1" applyAlignment="1">
      <alignment horizontal="left" vertical="top" wrapText="1"/>
    </xf>
    <xf numFmtId="49" fontId="39" fillId="0" borderId="87" xfId="0" applyNumberFormat="1" applyFont="1" applyFill="1" applyBorder="1" applyAlignment="1">
      <alignment horizontal="left" vertical="top" wrapText="1"/>
    </xf>
    <xf numFmtId="49" fontId="38" fillId="0" borderId="70" xfId="0" applyNumberFormat="1" applyFont="1" applyFill="1" applyBorder="1" applyAlignment="1">
      <alignment horizontal="left" vertical="top" wrapText="1"/>
    </xf>
    <xf numFmtId="49" fontId="38" fillId="0" borderId="40" xfId="0" applyNumberFormat="1" applyFont="1" applyFill="1" applyBorder="1" applyAlignment="1">
      <alignment horizontal="left" vertical="top" wrapText="1"/>
    </xf>
    <xf numFmtId="49" fontId="39" fillId="0" borderId="42" xfId="0" applyNumberFormat="1" applyFont="1" applyFill="1" applyBorder="1" applyAlignment="1">
      <alignment horizontal="left" vertical="top" wrapText="1"/>
    </xf>
    <xf numFmtId="49" fontId="45" fillId="0" borderId="80" xfId="0" applyNumberFormat="1" applyFont="1" applyFill="1" applyBorder="1" applyAlignment="1">
      <alignment vertical="top" wrapText="1"/>
    </xf>
    <xf numFmtId="49" fontId="52" fillId="0" borderId="26" xfId="0" applyNumberFormat="1" applyFont="1" applyFill="1" applyBorder="1" applyAlignment="1">
      <alignment horizontal="left" vertical="top" wrapText="1"/>
    </xf>
    <xf numFmtId="0" fontId="0" fillId="0" borderId="6" xfId="0" applyFill="1" applyBorder="1"/>
    <xf numFmtId="0" fontId="39" fillId="0" borderId="17" xfId="0" applyFont="1" applyBorder="1" applyAlignment="1">
      <alignment horizontal="left" vertical="top" wrapText="1"/>
    </xf>
    <xf numFmtId="0" fontId="43" fillId="26" borderId="24" xfId="0" applyNumberFormat="1" applyFont="1" applyFill="1" applyBorder="1" applyAlignment="1">
      <alignment vertical="top" wrapText="1"/>
    </xf>
    <xf numFmtId="0" fontId="39" fillId="0" borderId="6" xfId="0" applyFont="1" applyBorder="1" applyAlignment="1">
      <alignment horizontal="left" vertical="top" wrapText="1"/>
    </xf>
    <xf numFmtId="49" fontId="38" fillId="0" borderId="88" xfId="0" applyNumberFormat="1" applyFont="1" applyFill="1" applyBorder="1" applyAlignment="1">
      <alignment horizontal="left" vertical="top" wrapText="1"/>
    </xf>
    <xf numFmtId="49" fontId="45" fillId="0" borderId="21" xfId="0" applyNumberFormat="1" applyFont="1" applyFill="1" applyBorder="1" applyAlignment="1">
      <alignment vertical="top" wrapText="1"/>
    </xf>
    <xf numFmtId="172" fontId="44" fillId="26" borderId="0" xfId="0" applyNumberFormat="1" applyFont="1" applyFill="1" applyBorder="1" applyAlignment="1">
      <alignment horizontal="center" vertical="top" wrapText="1"/>
    </xf>
    <xf numFmtId="0" fontId="45" fillId="26" borderId="89" xfId="0" applyFont="1" applyFill="1" applyBorder="1" applyAlignment="1"/>
    <xf numFmtId="1" fontId="3" fillId="0" borderId="0" xfId="997" applyNumberFormat="1" applyFont="1" applyAlignment="1">
      <alignment horizontal="center" vertical="top"/>
    </xf>
    <xf numFmtId="1" fontId="60" fillId="0" borderId="0" xfId="997" applyNumberFormat="1" applyFont="1" applyAlignment="1">
      <alignment wrapText="1"/>
    </xf>
    <xf numFmtId="1" fontId="3" fillId="0" borderId="0" xfId="997" applyNumberFormat="1" applyFont="1" applyAlignment="1">
      <alignment horizontal="center"/>
    </xf>
    <xf numFmtId="2" fontId="3" fillId="0" borderId="0" xfId="997" applyNumberFormat="1" applyFont="1" applyAlignment="1">
      <alignment horizontal="center"/>
    </xf>
    <xf numFmtId="2" fontId="3" fillId="0" borderId="0" xfId="997" applyNumberFormat="1" applyFont="1" applyAlignment="1">
      <alignment horizontal="right"/>
    </xf>
    <xf numFmtId="0" fontId="3" fillId="0" borderId="0" xfId="997" applyFont="1"/>
    <xf numFmtId="1" fontId="61" fillId="0" borderId="66" xfId="997" applyNumberFormat="1" applyFont="1" applyBorder="1" applyAlignment="1">
      <alignment horizontal="center" vertical="top"/>
    </xf>
    <xf numFmtId="1" fontId="61" fillId="0" borderId="66" xfId="997" applyNumberFormat="1" applyFont="1" applyBorder="1" applyAlignment="1">
      <alignment vertical="top" wrapText="1"/>
    </xf>
    <xf numFmtId="1" fontId="61" fillId="0" borderId="66" xfId="997" applyNumberFormat="1" applyFont="1" applyBorder="1" applyAlignment="1">
      <alignment horizontal="center"/>
    </xf>
    <xf numFmtId="2" fontId="61" fillId="0" borderId="66" xfId="997" applyNumberFormat="1" applyFont="1" applyBorder="1" applyAlignment="1">
      <alignment horizontal="right"/>
    </xf>
    <xf numFmtId="2" fontId="61" fillId="0" borderId="66" xfId="997" applyNumberFormat="1" applyFont="1" applyBorder="1" applyAlignment="1">
      <alignment horizontal="center"/>
    </xf>
    <xf numFmtId="0" fontId="61" fillId="0" borderId="0" xfId="997" applyFont="1"/>
    <xf numFmtId="1" fontId="3" fillId="0" borderId="66" xfId="997" applyNumberFormat="1" applyFont="1" applyBorder="1" applyAlignment="1">
      <alignment horizontal="center" vertical="top"/>
    </xf>
    <xf numFmtId="1" fontId="60" fillId="0" borderId="66" xfId="997" applyNumberFormat="1" applyFont="1" applyBorder="1" applyAlignment="1">
      <alignment wrapText="1"/>
    </xf>
    <xf numFmtId="1" fontId="3" fillId="0" borderId="66" xfId="997" applyNumberFormat="1" applyFont="1" applyBorder="1" applyAlignment="1">
      <alignment horizontal="center"/>
    </xf>
    <xf numFmtId="2" fontId="3" fillId="0" borderId="66" xfId="997" applyNumberFormat="1" applyFont="1" applyBorder="1" applyAlignment="1">
      <alignment horizontal="center"/>
    </xf>
    <xf numFmtId="2" fontId="3" fillId="0" borderId="66" xfId="997" applyNumberFormat="1" applyFont="1" applyBorder="1" applyAlignment="1">
      <alignment horizontal="right"/>
    </xf>
    <xf numFmtId="0" fontId="3" fillId="0" borderId="66" xfId="997" applyFont="1" applyBorder="1" applyAlignment="1">
      <alignment vertical="top" wrapText="1"/>
    </xf>
    <xf numFmtId="4" fontId="3" fillId="0" borderId="66" xfId="997" applyNumberFormat="1" applyFont="1" applyBorder="1" applyAlignment="1">
      <alignment horizontal="center"/>
    </xf>
    <xf numFmtId="4" fontId="3" fillId="0" borderId="66" xfId="997" applyNumberFormat="1" applyFont="1" applyBorder="1" applyAlignment="1">
      <alignment horizontal="right"/>
    </xf>
    <xf numFmtId="4" fontId="3" fillId="0" borderId="66" xfId="997" applyNumberFormat="1" applyFont="1" applyBorder="1"/>
    <xf numFmtId="4" fontId="3" fillId="0" borderId="0" xfId="997" applyNumberFormat="1" applyFont="1"/>
    <xf numFmtId="1" fontId="60" fillId="0" borderId="66" xfId="997" applyNumberFormat="1" applyFont="1" applyBorder="1" applyAlignment="1">
      <alignment horizontal="center" vertical="top"/>
    </xf>
    <xf numFmtId="1" fontId="60" fillId="0" borderId="66" xfId="997" applyNumberFormat="1" applyFont="1" applyBorder="1" applyAlignment="1">
      <alignment horizontal="center"/>
    </xf>
    <xf numFmtId="2" fontId="60" fillId="0" borderId="66" xfId="997" applyNumberFormat="1" applyFont="1" applyBorder="1"/>
    <xf numFmtId="4" fontId="60" fillId="0" borderId="66" xfId="997" applyNumberFormat="1" applyFont="1" applyBorder="1"/>
    <xf numFmtId="0" fontId="60" fillId="0" borderId="66" xfId="997" applyFont="1" applyBorder="1" applyAlignment="1">
      <alignment vertical="top" wrapText="1"/>
    </xf>
    <xf numFmtId="0" fontId="3" fillId="0" borderId="66" xfId="998" applyFont="1" applyBorder="1" applyAlignment="1">
      <alignment vertical="top" wrapText="1"/>
    </xf>
    <xf numFmtId="173" fontId="3" fillId="0" borderId="0" xfId="997" applyNumberFormat="1" applyFont="1" applyAlignment="1">
      <alignment horizontal="right"/>
    </xf>
    <xf numFmtId="173" fontId="3" fillId="0" borderId="0" xfId="997" applyNumberFormat="1" applyFont="1"/>
    <xf numFmtId="173" fontId="3" fillId="0" borderId="66" xfId="997" applyNumberFormat="1" applyFont="1" applyBorder="1" applyAlignment="1">
      <alignment horizontal="right"/>
    </xf>
    <xf numFmtId="4" fontId="3" fillId="0" borderId="66" xfId="997" applyNumberFormat="1" applyFont="1" applyBorder="1" applyAlignment="1">
      <alignment vertical="center" wrapText="1"/>
    </xf>
    <xf numFmtId="1" fontId="3" fillId="0" borderId="66" xfId="997" applyNumberFormat="1" applyFont="1" applyBorder="1" applyAlignment="1">
      <alignment wrapText="1"/>
    </xf>
    <xf numFmtId="0" fontId="58" fillId="0" borderId="66" xfId="997" applyFont="1" applyBorder="1" applyAlignment="1">
      <alignment vertical="top" wrapText="1"/>
    </xf>
    <xf numFmtId="2" fontId="3" fillId="0" borderId="66" xfId="997" applyNumberFormat="1" applyFont="1" applyBorder="1"/>
    <xf numFmtId="1" fontId="3" fillId="0" borderId="66" xfId="997" applyNumberFormat="1" applyFont="1" applyBorder="1" applyAlignment="1">
      <alignment vertical="top" wrapText="1"/>
    </xf>
    <xf numFmtId="0" fontId="3" fillId="0" borderId="66" xfId="997" applyFont="1" applyBorder="1" applyAlignment="1">
      <alignment horizontal="center"/>
    </xf>
    <xf numFmtId="2" fontId="60" fillId="0" borderId="66" xfId="997" applyNumberFormat="1" applyFont="1" applyBorder="1" applyAlignment="1">
      <alignment horizontal="center"/>
    </xf>
    <xf numFmtId="2" fontId="60" fillId="0" borderId="66" xfId="997" applyNumberFormat="1" applyFont="1" applyBorder="1" applyAlignment="1">
      <alignment horizontal="right"/>
    </xf>
    <xf numFmtId="1" fontId="60" fillId="0" borderId="66" xfId="997" applyNumberFormat="1" applyFont="1" applyBorder="1" applyAlignment="1">
      <alignment vertical="center" wrapText="1"/>
    </xf>
    <xf numFmtId="0" fontId="3" fillId="0" borderId="66" xfId="997" applyFont="1" applyBorder="1"/>
    <xf numFmtId="1" fontId="60" fillId="0" borderId="66" xfId="997" applyNumberFormat="1" applyFont="1" applyBorder="1" applyAlignment="1">
      <alignment horizontal="center" wrapText="1"/>
    </xf>
    <xf numFmtId="4" fontId="60" fillId="0" borderId="66" xfId="997" applyNumberFormat="1" applyFont="1" applyBorder="1" applyAlignment="1">
      <alignment horizontal="center"/>
    </xf>
    <xf numFmtId="1" fontId="3" fillId="0" borderId="66" xfId="997" applyNumberFormat="1" applyFont="1" applyBorder="1" applyAlignment="1">
      <alignment horizontal="center" vertical="top" wrapText="1"/>
    </xf>
    <xf numFmtId="1" fontId="3" fillId="0" borderId="66" xfId="997" applyNumberFormat="1" applyFont="1" applyBorder="1" applyAlignment="1">
      <alignment horizontal="left" vertical="top" wrapText="1"/>
    </xf>
    <xf numFmtId="0" fontId="3" fillId="0" borderId="66" xfId="997" applyFont="1" applyBorder="1" applyAlignment="1">
      <alignment horizontal="right" vertical="top" wrapText="1"/>
    </xf>
    <xf numFmtId="4" fontId="3" fillId="0" borderId="66" xfId="997" applyNumberFormat="1" applyFont="1" applyBorder="1" applyAlignment="1">
      <alignment horizontal="right" vertical="top" wrapText="1"/>
    </xf>
    <xf numFmtId="0" fontId="4" fillId="0" borderId="66" xfId="997" applyFont="1" applyBorder="1" applyAlignment="1">
      <alignment horizontal="left" vertical="top" wrapText="1"/>
    </xf>
    <xf numFmtId="174" fontId="4" fillId="0" borderId="66" xfId="997" applyNumberFormat="1" applyFont="1" applyBorder="1" applyAlignment="1">
      <alignment horizontal="right"/>
    </xf>
    <xf numFmtId="0" fontId="3" fillId="0" borderId="66" xfId="997" applyFont="1" applyBorder="1" applyAlignment="1">
      <alignment horizontal="center" vertical="top"/>
    </xf>
    <xf numFmtId="1" fontId="3" fillId="0" borderId="66" xfId="997" quotePrefix="1" applyNumberFormat="1" applyFont="1" applyBorder="1" applyAlignment="1">
      <alignment horizontal="left" vertical="top" wrapText="1"/>
    </xf>
    <xf numFmtId="2" fontId="3" fillId="0" borderId="66" xfId="997" applyNumberFormat="1" applyFont="1" applyBorder="1" applyAlignment="1">
      <alignment horizontal="right" vertical="top"/>
    </xf>
    <xf numFmtId="4" fontId="3" fillId="0" borderId="66" xfId="997" applyNumberFormat="1" applyFont="1" applyBorder="1" applyAlignment="1">
      <alignment horizontal="right" vertical="top"/>
    </xf>
    <xf numFmtId="1" fontId="5" fillId="0" borderId="66" xfId="997" applyNumberFormat="1" applyFont="1" applyBorder="1" applyAlignment="1">
      <alignment horizontal="center" vertical="top" wrapText="1"/>
    </xf>
    <xf numFmtId="2" fontId="3" fillId="0" borderId="66" xfId="997" applyNumberFormat="1" applyFont="1" applyBorder="1" applyAlignment="1">
      <alignment horizontal="right" vertical="top" wrapText="1"/>
    </xf>
    <xf numFmtId="0" fontId="3" fillId="0" borderId="66" xfId="997" applyFont="1" applyBorder="1" applyAlignment="1">
      <alignment horizontal="left" vertical="top" wrapText="1"/>
    </xf>
    <xf numFmtId="0" fontId="62" fillId="0" borderId="66" xfId="997" applyFont="1" applyBorder="1" applyAlignment="1">
      <alignment horizontal="right" vertical="top"/>
    </xf>
    <xf numFmtId="4" fontId="62" fillId="0" borderId="0" xfId="997" applyNumberFormat="1" applyFont="1" applyAlignment="1">
      <alignment horizontal="right"/>
    </xf>
    <xf numFmtId="3" fontId="3" fillId="0" borderId="66" xfId="997" applyNumberFormat="1" applyFont="1" applyBorder="1" applyAlignment="1">
      <alignment horizontal="right"/>
    </xf>
    <xf numFmtId="1" fontId="63" fillId="0" borderId="66" xfId="997" applyNumberFormat="1" applyFont="1" applyBorder="1" applyAlignment="1">
      <alignment horizontal="center" vertical="top"/>
    </xf>
    <xf numFmtId="1" fontId="63" fillId="0" borderId="66" xfId="997" applyNumberFormat="1" applyFont="1" applyBorder="1" applyAlignment="1">
      <alignment wrapText="1"/>
    </xf>
    <xf numFmtId="1" fontId="63" fillId="0" borderId="66" xfId="997" applyNumberFormat="1" applyFont="1" applyBorder="1" applyAlignment="1">
      <alignment horizontal="center"/>
    </xf>
    <xf numFmtId="2" fontId="63" fillId="0" borderId="66" xfId="997" applyNumberFormat="1" applyFont="1" applyBorder="1"/>
    <xf numFmtId="4" fontId="63" fillId="0" borderId="66" xfId="997" applyNumberFormat="1" applyFont="1" applyBorder="1"/>
    <xf numFmtId="1" fontId="61" fillId="0" borderId="66" xfId="997" applyNumberFormat="1" applyFont="1" applyBorder="1" applyAlignment="1">
      <alignment vertical="center" wrapText="1"/>
    </xf>
    <xf numFmtId="2" fontId="61" fillId="0" borderId="66" xfId="997" applyNumberFormat="1" applyFont="1" applyBorder="1"/>
    <xf numFmtId="4" fontId="61" fillId="0" borderId="66" xfId="997" applyNumberFormat="1" applyFont="1" applyBorder="1"/>
    <xf numFmtId="0" fontId="60" fillId="0" borderId="66" xfId="997" applyFont="1" applyBorder="1"/>
    <xf numFmtId="1" fontId="3" fillId="0" borderId="0" xfId="997" applyNumberFormat="1" applyFont="1" applyAlignment="1">
      <alignment wrapText="1"/>
    </xf>
    <xf numFmtId="4" fontId="3" fillId="0" borderId="0" xfId="997" applyNumberFormat="1" applyFont="1" applyAlignment="1">
      <alignment horizontal="right"/>
    </xf>
    <xf numFmtId="4" fontId="3" fillId="0" borderId="0" xfId="997" applyNumberFormat="1" applyFont="1" applyAlignment="1">
      <alignment horizontal="center"/>
    </xf>
    <xf numFmtId="0" fontId="3" fillId="0" borderId="0" xfId="998" applyFont="1" applyAlignment="1">
      <alignment vertical="top" wrapText="1"/>
    </xf>
    <xf numFmtId="4" fontId="60" fillId="0" borderId="0" xfId="997" applyNumberFormat="1" applyFont="1" applyAlignment="1">
      <alignment horizontal="center"/>
    </xf>
    <xf numFmtId="0" fontId="60" fillId="0" borderId="0" xfId="997" applyFont="1" applyAlignment="1">
      <alignment horizontal="center"/>
    </xf>
    <xf numFmtId="0" fontId="5" fillId="0" borderId="0" xfId="997" applyFont="1"/>
    <xf numFmtId="0" fontId="3" fillId="0" borderId="0" xfId="997" applyFont="1" applyAlignment="1">
      <alignment horizontal="center"/>
    </xf>
    <xf numFmtId="0" fontId="60" fillId="0" borderId="0" xfId="997" applyFont="1"/>
    <xf numFmtId="4" fontId="60" fillId="0" borderId="0" xfId="997" applyNumberFormat="1" applyFont="1"/>
    <xf numFmtId="0" fontId="63" fillId="0" borderId="0" xfId="997" applyFont="1"/>
    <xf numFmtId="4" fontId="63" fillId="0" borderId="0" xfId="997" applyNumberFormat="1" applyFont="1"/>
    <xf numFmtId="4" fontId="61" fillId="0" borderId="0" xfId="997" applyNumberFormat="1" applyFont="1"/>
    <xf numFmtId="0" fontId="64" fillId="0" borderId="0" xfId="997" applyFont="1" applyAlignment="1">
      <alignment vertical="top"/>
    </xf>
    <xf numFmtId="0" fontId="64" fillId="0" borderId="0" xfId="997" applyFont="1" applyAlignment="1">
      <alignment vertical="top" wrapText="1"/>
    </xf>
    <xf numFmtId="0" fontId="64" fillId="0" borderId="0" xfId="997" applyFont="1" applyAlignment="1">
      <alignment horizontal="center"/>
    </xf>
    <xf numFmtId="4" fontId="64" fillId="0" borderId="0" xfId="997" applyNumberFormat="1" applyFont="1" applyAlignment="1">
      <alignment horizontal="right"/>
    </xf>
    <xf numFmtId="0" fontId="62" fillId="0" borderId="0" xfId="997" applyFont="1" applyAlignment="1">
      <alignment horizontal="right"/>
    </xf>
    <xf numFmtId="0" fontId="65" fillId="0" borderId="0" xfId="997" applyFont="1" applyAlignment="1">
      <alignment vertical="top" wrapText="1"/>
    </xf>
    <xf numFmtId="1" fontId="65" fillId="25" borderId="0" xfId="997" applyNumberFormat="1" applyFont="1" applyFill="1" applyAlignment="1">
      <alignment horizontal="center" vertical="top"/>
    </xf>
    <xf numFmtId="1" fontId="65" fillId="25" borderId="0" xfId="997" applyNumberFormat="1" applyFont="1" applyFill="1" applyAlignment="1">
      <alignment vertical="top" wrapText="1"/>
    </xf>
    <xf numFmtId="1" fontId="65" fillId="25" borderId="0" xfId="997" applyNumberFormat="1" applyFont="1" applyFill="1" applyAlignment="1">
      <alignment horizontal="center"/>
    </xf>
    <xf numFmtId="2" fontId="65" fillId="25" borderId="0" xfId="997" applyNumberFormat="1" applyFont="1" applyFill="1" applyAlignment="1">
      <alignment horizontal="right"/>
    </xf>
    <xf numFmtId="4" fontId="65" fillId="25" borderId="0" xfId="997" applyNumberFormat="1" applyFont="1" applyFill="1" applyAlignment="1">
      <alignment horizontal="right"/>
    </xf>
    <xf numFmtId="0" fontId="65" fillId="25" borderId="0" xfId="997" applyFont="1" applyFill="1" applyAlignment="1">
      <alignment horizontal="right"/>
    </xf>
    <xf numFmtId="0" fontId="65" fillId="0" borderId="0" xfId="997" applyFont="1"/>
    <xf numFmtId="0" fontId="62" fillId="0" borderId="0" xfId="997" applyFont="1" applyAlignment="1">
      <alignment horizontal="right" vertical="top"/>
    </xf>
    <xf numFmtId="0" fontId="62" fillId="0" borderId="0" xfId="997" applyFont="1" applyAlignment="1">
      <alignment horizontal="justify" vertical="top" wrapText="1"/>
    </xf>
    <xf numFmtId="0" fontId="62" fillId="0" borderId="0" xfId="997" applyFont="1" applyAlignment="1">
      <alignment horizontal="center" wrapText="1"/>
    </xf>
    <xf numFmtId="0" fontId="62" fillId="0" borderId="0" xfId="997" applyFont="1" applyAlignment="1">
      <alignment vertical="top" wrapText="1"/>
    </xf>
    <xf numFmtId="4" fontId="62" fillId="0" borderId="0" xfId="997" applyNumberFormat="1" applyFont="1" applyAlignment="1">
      <alignment horizontal="center"/>
    </xf>
    <xf numFmtId="4" fontId="62" fillId="0" borderId="0" xfId="997" applyNumberFormat="1" applyFont="1"/>
    <xf numFmtId="0" fontId="62" fillId="0" borderId="0" xfId="997" applyFont="1" applyAlignment="1">
      <alignment horizontal="left" vertical="top" wrapText="1"/>
    </xf>
    <xf numFmtId="4" fontId="62" fillId="0" borderId="0" xfId="997" applyNumberFormat="1" applyFont="1" applyAlignment="1">
      <alignment horizontal="right" wrapText="1"/>
    </xf>
    <xf numFmtId="0" fontId="66" fillId="0" borderId="0" xfId="997" applyFont="1" applyAlignment="1">
      <alignment vertical="top"/>
    </xf>
    <xf numFmtId="49" fontId="62" fillId="0" borderId="0" xfId="997" applyNumberFormat="1" applyFont="1" applyAlignment="1">
      <alignment horizontal="center" wrapText="1"/>
    </xf>
    <xf numFmtId="8" fontId="3" fillId="0" borderId="0" xfId="997" applyNumberFormat="1" applyFont="1"/>
    <xf numFmtId="9" fontId="3" fillId="0" borderId="0" xfId="997" applyNumberFormat="1" applyFont="1"/>
    <xf numFmtId="49" fontId="62" fillId="0" borderId="0" xfId="997" applyNumberFormat="1" applyFont="1" applyAlignment="1">
      <alignment vertical="top" wrapText="1"/>
    </xf>
    <xf numFmtId="0" fontId="67" fillId="0" borderId="0" xfId="997" applyFont="1" applyAlignment="1">
      <alignment vertical="top"/>
    </xf>
    <xf numFmtId="49" fontId="67" fillId="0" borderId="0" xfId="997" applyNumberFormat="1" applyFont="1" applyAlignment="1">
      <alignment vertical="top" wrapText="1"/>
    </xf>
    <xf numFmtId="0" fontId="67" fillId="0" borderId="0" xfId="997" applyFont="1" applyAlignment="1">
      <alignment horizontal="center"/>
    </xf>
    <xf numFmtId="4" fontId="67" fillId="0" borderId="0" xfId="997" applyNumberFormat="1" applyFont="1" applyAlignment="1">
      <alignment horizontal="right"/>
    </xf>
    <xf numFmtId="0" fontId="67" fillId="0" borderId="0" xfId="997" applyFont="1"/>
    <xf numFmtId="0" fontId="68" fillId="0" borderId="0" xfId="997" applyFont="1"/>
    <xf numFmtId="0" fontId="62" fillId="0" borderId="13" xfId="997" applyFont="1" applyBorder="1" applyAlignment="1">
      <alignment horizontal="right" vertical="top"/>
    </xf>
    <xf numFmtId="0" fontId="62" fillId="0" borderId="13" xfId="997" applyFont="1" applyBorder="1" applyAlignment="1">
      <alignment horizontal="left" vertical="top" wrapText="1"/>
    </xf>
    <xf numFmtId="0" fontId="62" fillId="0" borderId="13" xfId="997" applyFont="1" applyBorder="1" applyAlignment="1">
      <alignment horizontal="center" wrapText="1"/>
    </xf>
    <xf numFmtId="4" fontId="62" fillId="0" borderId="13" xfId="997" applyNumberFormat="1" applyFont="1" applyBorder="1" applyAlignment="1">
      <alignment horizontal="right"/>
    </xf>
    <xf numFmtId="0" fontId="62" fillId="0" borderId="0" xfId="997" applyFont="1" applyAlignment="1">
      <alignment vertical="top"/>
    </xf>
    <xf numFmtId="49" fontId="64" fillId="0" borderId="0" xfId="997" applyNumberFormat="1" applyFont="1" applyAlignment="1">
      <alignment vertical="top" wrapText="1"/>
    </xf>
    <xf numFmtId="0" fontId="62" fillId="0" borderId="0" xfId="997" applyFont="1" applyAlignment="1">
      <alignment horizontal="center"/>
    </xf>
    <xf numFmtId="0" fontId="62" fillId="0" borderId="13" xfId="997" applyFont="1" applyBorder="1" applyAlignment="1">
      <alignment vertical="top"/>
    </xf>
    <xf numFmtId="0" fontId="65" fillId="0" borderId="13" xfId="997" applyFont="1" applyBorder="1" applyAlignment="1">
      <alignment vertical="top" wrapText="1"/>
    </xf>
    <xf numFmtId="0" fontId="62" fillId="0" borderId="13" xfId="997" applyFont="1" applyBorder="1" applyAlignment="1">
      <alignment horizontal="center"/>
    </xf>
    <xf numFmtId="0" fontId="64" fillId="0" borderId="0" xfId="997" applyFont="1" applyAlignment="1">
      <alignment horizontal="center" wrapText="1"/>
    </xf>
    <xf numFmtId="0" fontId="3" fillId="0" borderId="0" xfId="997" applyFont="1" applyAlignment="1">
      <alignment vertical="top"/>
    </xf>
    <xf numFmtId="0" fontId="3" fillId="0" borderId="0" xfId="997" applyFont="1" applyAlignment="1">
      <alignment vertical="top" wrapText="1"/>
    </xf>
    <xf numFmtId="0" fontId="3" fillId="0" borderId="0" xfId="997" applyFont="1" applyAlignment="1">
      <alignment horizontal="right"/>
    </xf>
    <xf numFmtId="0" fontId="6" fillId="0" borderId="0" xfId="0" applyFont="1" applyFill="1" applyBorder="1" applyAlignment="1">
      <alignment horizontal="left" wrapText="1"/>
    </xf>
    <xf numFmtId="49" fontId="60" fillId="0" borderId="0" xfId="0" applyNumberFormat="1" applyFont="1" applyAlignment="1">
      <alignment horizontal="center" vertical="top"/>
    </xf>
    <xf numFmtId="0" fontId="60" fillId="0" borderId="0" xfId="0" applyFont="1" applyAlignment="1">
      <alignment horizontal="left"/>
    </xf>
    <xf numFmtId="0" fontId="60" fillId="0" borderId="0" xfId="0" applyFont="1" applyAlignment="1">
      <alignment horizontal="right"/>
    </xf>
    <xf numFmtId="0" fontId="60" fillId="0" borderId="0" xfId="0" applyFont="1" applyAlignment="1">
      <alignment horizontal="centerContinuous"/>
    </xf>
    <xf numFmtId="4" fontId="60" fillId="0" borderId="0" xfId="0" applyNumberFormat="1" applyFont="1" applyAlignment="1">
      <alignment horizontal="centerContinuous"/>
    </xf>
    <xf numFmtId="0" fontId="60" fillId="0" borderId="0" xfId="0" applyFont="1" applyAlignment="1">
      <alignment horizontal="left" vertical="top"/>
    </xf>
    <xf numFmtId="49" fontId="60" fillId="0" borderId="90" xfId="0" applyNumberFormat="1" applyFont="1" applyBorder="1" applyAlignment="1">
      <alignment horizontal="center" vertical="center" textRotation="90"/>
    </xf>
    <xf numFmtId="0" fontId="60" fillId="0" borderId="90" xfId="0" applyFont="1" applyBorder="1" applyAlignment="1">
      <alignment horizontal="center" vertical="center" wrapText="1"/>
    </xf>
    <xf numFmtId="0" fontId="60" fillId="0" borderId="90" xfId="0" applyFont="1" applyBorder="1" applyAlignment="1">
      <alignment horizontal="center" vertical="center" textRotation="90"/>
    </xf>
    <xf numFmtId="4" fontId="60" fillId="0" borderId="90" xfId="0" applyNumberFormat="1" applyFont="1" applyBorder="1" applyAlignment="1">
      <alignment horizontal="right" vertical="center" textRotation="90" wrapText="1"/>
    </xf>
    <xf numFmtId="0" fontId="60" fillId="0" borderId="91" xfId="0" applyFont="1" applyBorder="1" applyAlignment="1">
      <alignment horizontal="center" vertical="top"/>
    </xf>
    <xf numFmtId="0" fontId="3" fillId="0" borderId="91" xfId="0" applyFont="1" applyBorder="1" applyAlignment="1">
      <alignment vertical="top"/>
    </xf>
    <xf numFmtId="2" fontId="3" fillId="0" borderId="91" xfId="0" applyNumberFormat="1" applyFont="1" applyBorder="1" applyAlignment="1">
      <alignment horizontal="right"/>
    </xf>
    <xf numFmtId="0" fontId="3" fillId="0" borderId="91" xfId="0" applyFont="1" applyBorder="1"/>
    <xf numFmtId="4" fontId="3" fillId="0" borderId="91" xfId="0" applyNumberFormat="1" applyFont="1" applyBorder="1"/>
    <xf numFmtId="0" fontId="60" fillId="0" borderId="0" xfId="0" applyFont="1" applyAlignment="1">
      <alignment horizontal="center" vertical="top"/>
    </xf>
    <xf numFmtId="0" fontId="60" fillId="0" borderId="0" xfId="0" applyFont="1" applyAlignment="1">
      <alignment vertical="top"/>
    </xf>
    <xf numFmtId="2" fontId="3" fillId="0" borderId="0" xfId="0" applyNumberFormat="1" applyFont="1" applyAlignment="1">
      <alignment horizontal="right"/>
    </xf>
    <xf numFmtId="0" fontId="3" fillId="0" borderId="0" xfId="0" applyFont="1"/>
    <xf numFmtId="4" fontId="3" fillId="0" borderId="0" xfId="0" applyNumberFormat="1" applyFont="1"/>
    <xf numFmtId="0" fontId="3" fillId="0" borderId="0" xfId="999" applyFont="1" applyAlignment="1">
      <alignment vertical="top" wrapText="1"/>
    </xf>
    <xf numFmtId="0" fontId="69" fillId="0" borderId="0" xfId="0" applyFont="1" applyAlignment="1">
      <alignment vertical="top"/>
    </xf>
    <xf numFmtId="0" fontId="3" fillId="0" borderId="0" xfId="0" applyFont="1" applyAlignment="1">
      <alignment horizontal="justify"/>
    </xf>
    <xf numFmtId="4" fontId="3" fillId="0" borderId="66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 applyAlignment="1">
      <alignment horizontal="right"/>
    </xf>
    <xf numFmtId="0" fontId="60" fillId="0" borderId="13" xfId="0" applyFont="1" applyBorder="1" applyAlignment="1">
      <alignment horizontal="center" vertical="top"/>
    </xf>
    <xf numFmtId="0" fontId="69" fillId="0" borderId="13" xfId="0" applyFont="1" applyBorder="1" applyAlignment="1">
      <alignment vertical="top"/>
    </xf>
    <xf numFmtId="2" fontId="3" fillId="0" borderId="13" xfId="0" applyNumberFormat="1" applyFont="1" applyBorder="1" applyAlignment="1">
      <alignment horizontal="right"/>
    </xf>
    <xf numFmtId="0" fontId="3" fillId="0" borderId="13" xfId="0" applyFont="1" applyBorder="1" applyAlignment="1">
      <alignment horizontal="justify"/>
    </xf>
    <xf numFmtId="4" fontId="3" fillId="0" borderId="13" xfId="0" applyNumberFormat="1" applyFont="1" applyBorder="1" applyAlignment="1" applyProtection="1">
      <alignment horizontal="right"/>
      <protection locked="0"/>
    </xf>
    <xf numFmtId="4" fontId="3" fillId="0" borderId="13" xfId="0" applyNumberFormat="1" applyFont="1" applyBorder="1" applyAlignment="1">
      <alignment horizontal="right"/>
    </xf>
    <xf numFmtId="0" fontId="69" fillId="0" borderId="91" xfId="0" applyFont="1" applyBorder="1" applyAlignment="1">
      <alignment vertical="top"/>
    </xf>
    <xf numFmtId="0" fontId="3" fillId="0" borderId="91" xfId="0" applyFont="1" applyBorder="1" applyAlignment="1">
      <alignment horizontal="justify"/>
    </xf>
    <xf numFmtId="4" fontId="3" fillId="0" borderId="91" xfId="0" applyNumberFormat="1" applyFont="1" applyBorder="1" applyAlignment="1">
      <alignment horizontal="right"/>
    </xf>
    <xf numFmtId="0" fontId="60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13" xfId="0" applyFont="1" applyBorder="1"/>
    <xf numFmtId="0" fontId="3" fillId="0" borderId="0" xfId="0" applyFont="1" applyAlignment="1">
      <alignment vertical="top"/>
    </xf>
    <xf numFmtId="0" fontId="3" fillId="0" borderId="13" xfId="0" applyFont="1" applyBorder="1" applyAlignment="1">
      <alignment vertical="top"/>
    </xf>
    <xf numFmtId="4" fontId="3" fillId="0" borderId="0" xfId="0" applyNumberFormat="1" applyFont="1" applyAlignment="1" applyProtection="1">
      <alignment horizontal="right"/>
      <protection locked="0"/>
    </xf>
    <xf numFmtId="0" fontId="60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top" wrapText="1"/>
    </xf>
    <xf numFmtId="0" fontId="3" fillId="0" borderId="91" xfId="1000" applyFont="1" applyBorder="1" applyAlignment="1">
      <alignment vertical="top"/>
    </xf>
    <xf numFmtId="0" fontId="3" fillId="0" borderId="91" xfId="1000" applyFont="1" applyBorder="1" applyAlignment="1">
      <alignment horizontal="right"/>
    </xf>
    <xf numFmtId="0" fontId="3" fillId="0" borderId="91" xfId="1000" applyFont="1" applyBorder="1"/>
    <xf numFmtId="4" fontId="3" fillId="0" borderId="91" xfId="1000" applyNumberFormat="1" applyFont="1" applyBorder="1" applyAlignment="1">
      <alignment horizontal="right"/>
    </xf>
    <xf numFmtId="0" fontId="60" fillId="0" borderId="0" xfId="1000" applyFont="1" applyAlignment="1">
      <alignment vertical="top"/>
    </xf>
    <xf numFmtId="0" fontId="3" fillId="0" borderId="0" xfId="1000" applyFont="1" applyAlignment="1">
      <alignment horizontal="right"/>
    </xf>
    <xf numFmtId="0" fontId="3" fillId="0" borderId="0" xfId="1000" applyFont="1"/>
    <xf numFmtId="4" fontId="3" fillId="0" borderId="0" xfId="1000" applyNumberFormat="1" applyFont="1" applyAlignment="1">
      <alignment horizontal="right"/>
    </xf>
    <xf numFmtId="0" fontId="3" fillId="0" borderId="13" xfId="0" applyFont="1" applyBorder="1" applyAlignment="1">
      <alignment horizontal="right"/>
    </xf>
    <xf numFmtId="0" fontId="3" fillId="0" borderId="91" xfId="0" applyFont="1" applyBorder="1" applyAlignment="1">
      <alignment horizontal="right"/>
    </xf>
    <xf numFmtId="4" fontId="3" fillId="0" borderId="91" xfId="0" applyNumberFormat="1" applyFont="1" applyBorder="1" applyAlignment="1" applyProtection="1">
      <alignment horizontal="right"/>
      <protection locked="0"/>
    </xf>
    <xf numFmtId="4" fontId="3" fillId="0" borderId="13" xfId="0" applyNumberFormat="1" applyFont="1" applyBorder="1"/>
    <xf numFmtId="9" fontId="3" fillId="0" borderId="0" xfId="0" applyNumberFormat="1" applyFont="1"/>
    <xf numFmtId="9" fontId="3" fillId="0" borderId="13" xfId="0" applyNumberFormat="1" applyFont="1" applyBorder="1"/>
    <xf numFmtId="0" fontId="3" fillId="0" borderId="0" xfId="0" applyFont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92" xfId="0" applyFont="1" applyBorder="1" applyAlignment="1">
      <alignment horizontal="center" vertical="top"/>
    </xf>
    <xf numFmtId="0" fontId="60" fillId="0" borderId="92" xfId="0" applyFont="1" applyBorder="1" applyAlignment="1">
      <alignment vertical="top"/>
    </xf>
    <xf numFmtId="0" fontId="3" fillId="0" borderId="92" xfId="0" applyFont="1" applyBorder="1" applyAlignment="1">
      <alignment horizontal="right"/>
    </xf>
    <xf numFmtId="0" fontId="3" fillId="0" borderId="92" xfId="0" applyFont="1" applyBorder="1"/>
    <xf numFmtId="4" fontId="60" fillId="0" borderId="92" xfId="0" applyNumberFormat="1" applyFont="1" applyBorder="1" applyAlignment="1">
      <alignment horizontal="right"/>
    </xf>
    <xf numFmtId="4" fontId="60" fillId="0" borderId="92" xfId="0" applyNumberFormat="1" applyFont="1" applyBorder="1"/>
    <xf numFmtId="175" fontId="3" fillId="0" borderId="91" xfId="0" applyNumberFormat="1" applyFont="1" applyBorder="1" applyAlignment="1">
      <alignment horizontal="center" vertical="top"/>
    </xf>
    <xf numFmtId="0" fontId="66" fillId="0" borderId="91" xfId="0" applyFont="1" applyBorder="1" applyAlignment="1">
      <alignment vertical="top"/>
    </xf>
    <xf numFmtId="0" fontId="66" fillId="0" borderId="91" xfId="0" applyFont="1" applyBorder="1" applyAlignment="1">
      <alignment horizontal="right"/>
    </xf>
    <xf numFmtId="0" fontId="66" fillId="0" borderId="91" xfId="0" applyFont="1" applyBorder="1"/>
    <xf numFmtId="4" fontId="66" fillId="0" borderId="91" xfId="0" applyNumberFormat="1" applyFont="1" applyBorder="1" applyAlignment="1">
      <alignment horizontal="center"/>
    </xf>
    <xf numFmtId="0" fontId="66" fillId="0" borderId="0" xfId="0" applyFont="1" applyAlignment="1">
      <alignment horizontal="right"/>
    </xf>
    <xf numFmtId="0" fontId="66" fillId="0" borderId="0" xfId="0" applyFont="1"/>
    <xf numFmtId="4" fontId="66" fillId="0" borderId="0" xfId="0" applyNumberFormat="1" applyFont="1" applyAlignment="1">
      <alignment horizontal="center"/>
    </xf>
    <xf numFmtId="49" fontId="60" fillId="0" borderId="0" xfId="0" applyNumberFormat="1" applyFont="1" applyAlignment="1">
      <alignment horizontal="right" vertical="top"/>
    </xf>
    <xf numFmtId="0" fontId="60" fillId="0" borderId="0" xfId="0" applyFont="1" applyAlignment="1">
      <alignment horizontal="right" vertical="top"/>
    </xf>
    <xf numFmtId="0" fontId="60" fillId="0" borderId="0" xfId="0" applyFont="1" applyAlignment="1">
      <alignment horizontal="centerContinuous" vertical="top"/>
    </xf>
    <xf numFmtId="4" fontId="7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60" fillId="0" borderId="90" xfId="0" applyFont="1" applyBorder="1" applyAlignment="1">
      <alignment horizontal="center" vertical="top" wrapText="1"/>
    </xf>
    <xf numFmtId="175" fontId="60" fillId="0" borderId="91" xfId="0" applyNumberFormat="1" applyFont="1" applyBorder="1" applyAlignment="1">
      <alignment horizontal="center" vertical="top"/>
    </xf>
    <xf numFmtId="0" fontId="3" fillId="0" borderId="91" xfId="0" applyFont="1" applyBorder="1" applyAlignment="1">
      <alignment horizontal="left" vertical="top"/>
    </xf>
    <xf numFmtId="0" fontId="3" fillId="0" borderId="91" xfId="0" applyFont="1" applyBorder="1" applyAlignment="1">
      <alignment horizontal="right" vertical="top"/>
    </xf>
    <xf numFmtId="4" fontId="72" fillId="0" borderId="91" xfId="0" applyNumberFormat="1" applyFont="1" applyBorder="1" applyAlignment="1">
      <alignment horizontal="right" vertical="top"/>
    </xf>
    <xf numFmtId="0" fontId="60" fillId="0" borderId="91" xfId="0" applyFont="1" applyBorder="1" applyAlignment="1">
      <alignment horizontal="center" vertical="top" wrapText="1"/>
    </xf>
    <xf numFmtId="0" fontId="3" fillId="0" borderId="91" xfId="0" applyFont="1" applyBorder="1" applyAlignment="1">
      <alignment horizontal="left" vertical="top" wrapText="1"/>
    </xf>
    <xf numFmtId="0" fontId="3" fillId="0" borderId="91" xfId="0" applyFont="1" applyBorder="1" applyAlignment="1">
      <alignment horizontal="center"/>
    </xf>
    <xf numFmtId="0" fontId="60" fillId="0" borderId="0" xfId="1001" applyFont="1" applyAlignment="1">
      <alignment horizontal="left" vertical="top"/>
    </xf>
    <xf numFmtId="0" fontId="60" fillId="0" borderId="13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center"/>
    </xf>
    <xf numFmtId="0" fontId="3" fillId="0" borderId="0" xfId="1001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91" xfId="0" applyFont="1" applyBorder="1" applyAlignment="1">
      <alignment horizontal="center" vertical="top"/>
    </xf>
    <xf numFmtId="0" fontId="3" fillId="0" borderId="91" xfId="0" applyFont="1" applyBorder="1" applyAlignment="1" applyProtection="1">
      <alignment vertical="top"/>
      <protection locked="0"/>
    </xf>
    <xf numFmtId="0" fontId="3" fillId="0" borderId="0" xfId="999" applyFont="1" applyAlignment="1">
      <alignment horizontal="left" vertical="top" wrapText="1"/>
    </xf>
    <xf numFmtId="4" fontId="72" fillId="0" borderId="91" xfId="0" applyNumberFormat="1" applyFont="1" applyBorder="1" applyAlignment="1" applyProtection="1">
      <alignment horizontal="right" vertical="top"/>
      <protection locked="0"/>
    </xf>
    <xf numFmtId="4" fontId="72" fillId="0" borderId="0" xfId="0" applyNumberFormat="1" applyFont="1" applyAlignment="1" applyProtection="1">
      <alignment horizontal="right"/>
      <protection locked="0"/>
    </xf>
    <xf numFmtId="0" fontId="61" fillId="0" borderId="0" xfId="0" applyFont="1" applyAlignment="1">
      <alignment horizontal="left" vertical="top" wrapText="1"/>
    </xf>
    <xf numFmtId="0" fontId="72" fillId="0" borderId="0" xfId="0" applyFont="1" applyAlignment="1">
      <alignment horizontal="right"/>
    </xf>
    <xf numFmtId="9" fontId="3" fillId="0" borderId="0" xfId="0" applyNumberFormat="1" applyFont="1" applyAlignment="1">
      <alignment horizontal="center"/>
    </xf>
    <xf numFmtId="0" fontId="3" fillId="0" borderId="0" xfId="0" applyFont="1" applyAlignment="1" applyProtection="1">
      <alignment horizontal="right"/>
      <protection locked="0"/>
    </xf>
    <xf numFmtId="0" fontId="61" fillId="0" borderId="13" xfId="0" applyFont="1" applyBorder="1" applyAlignment="1">
      <alignment horizontal="left" vertical="top" wrapText="1"/>
    </xf>
    <xf numFmtId="0" fontId="72" fillId="0" borderId="13" xfId="0" applyFont="1" applyBorder="1" applyAlignment="1">
      <alignment horizontal="right"/>
    </xf>
    <xf numFmtId="9" fontId="3" fillId="0" borderId="13" xfId="0" applyNumberFormat="1" applyFont="1" applyBorder="1" applyAlignment="1">
      <alignment horizontal="center"/>
    </xf>
    <xf numFmtId="0" fontId="3" fillId="0" borderId="13" xfId="0" applyFont="1" applyBorder="1" applyAlignment="1" applyProtection="1">
      <alignment horizontal="right"/>
      <protection locked="0"/>
    </xf>
    <xf numFmtId="4" fontId="72" fillId="0" borderId="91" xfId="0" applyNumberFormat="1" applyFont="1" applyBorder="1" applyAlignment="1" applyProtection="1">
      <alignment horizontal="right"/>
      <protection locked="0"/>
    </xf>
    <xf numFmtId="4" fontId="72" fillId="0" borderId="0" xfId="0" applyNumberFormat="1" applyFont="1" applyAlignment="1">
      <alignment horizontal="right"/>
    </xf>
    <xf numFmtId="0" fontId="60" fillId="0" borderId="92" xfId="0" applyFont="1" applyBorder="1" applyAlignment="1">
      <alignment horizontal="right" vertical="top"/>
    </xf>
    <xf numFmtId="0" fontId="60" fillId="0" borderId="92" xfId="0" applyFont="1" applyBorder="1" applyAlignment="1">
      <alignment horizontal="left" vertical="top"/>
    </xf>
    <xf numFmtId="0" fontId="3" fillId="0" borderId="92" xfId="0" applyFont="1" applyBorder="1" applyAlignment="1">
      <alignment horizontal="right" vertical="top"/>
    </xf>
    <xf numFmtId="4" fontId="60" fillId="0" borderId="92" xfId="0" applyNumberFormat="1" applyFont="1" applyBorder="1" applyAlignment="1">
      <alignment horizontal="right" vertical="top"/>
    </xf>
    <xf numFmtId="49" fontId="60" fillId="31" borderId="0" xfId="0" applyNumberFormat="1" applyFont="1" applyFill="1" applyAlignment="1">
      <alignment horizontal="center" vertical="top"/>
    </xf>
    <xf numFmtId="0" fontId="60" fillId="31" borderId="0" xfId="0" applyFont="1" applyFill="1" applyAlignment="1">
      <alignment horizontal="left"/>
    </xf>
    <xf numFmtId="0" fontId="60" fillId="31" borderId="0" xfId="0" applyFont="1" applyFill="1" applyAlignment="1">
      <alignment horizontal="right"/>
    </xf>
    <xf numFmtId="0" fontId="60" fillId="31" borderId="0" xfId="0" applyFont="1" applyFill="1" applyAlignment="1">
      <alignment horizontal="centerContinuous"/>
    </xf>
    <xf numFmtId="4" fontId="60" fillId="31" borderId="0" xfId="0" applyNumberFormat="1" applyFont="1" applyFill="1" applyAlignment="1">
      <alignment horizontal="centerContinuous"/>
    </xf>
    <xf numFmtId="49" fontId="60" fillId="31" borderId="0" xfId="0" applyNumberFormat="1" applyFont="1" applyFill="1" applyAlignment="1">
      <alignment horizontal="right" vertical="top"/>
    </xf>
    <xf numFmtId="0" fontId="60" fillId="31" borderId="0" xfId="0" applyFont="1" applyFill="1" applyAlignment="1">
      <alignment horizontal="left" vertical="top"/>
    </xf>
    <xf numFmtId="0" fontId="60" fillId="31" borderId="0" xfId="0" applyFont="1" applyFill="1" applyAlignment="1">
      <alignment horizontal="right" vertical="top"/>
    </xf>
    <xf numFmtId="0" fontId="60" fillId="31" borderId="0" xfId="0" applyFont="1" applyFill="1" applyAlignment="1">
      <alignment horizontal="centerContinuous" vertical="top"/>
    </xf>
    <xf numFmtId="4" fontId="72" fillId="31" borderId="0" xfId="0" applyNumberFormat="1" applyFont="1" applyFill="1" applyAlignment="1">
      <alignment horizontal="right" vertical="top"/>
    </xf>
    <xf numFmtId="0" fontId="3" fillId="31" borderId="0" xfId="0" applyFont="1" applyFill="1" applyAlignment="1">
      <alignment horizontal="right" vertical="top"/>
    </xf>
    <xf numFmtId="49" fontId="60" fillId="32" borderId="0" xfId="0" applyNumberFormat="1" applyFont="1" applyFill="1" applyAlignment="1">
      <alignment horizontal="right" vertical="top"/>
    </xf>
    <xf numFmtId="0" fontId="60" fillId="32" borderId="93" xfId="0" applyFont="1" applyFill="1" applyBorder="1" applyAlignment="1">
      <alignment horizontal="left" vertical="top"/>
    </xf>
    <xf numFmtId="0" fontId="60" fillId="32" borderId="0" xfId="0" applyFont="1" applyFill="1" applyAlignment="1">
      <alignment horizontal="right" vertical="top"/>
    </xf>
    <xf numFmtId="0" fontId="60" fillId="32" borderId="0" xfId="0" applyFont="1" applyFill="1" applyAlignment="1">
      <alignment horizontal="centerContinuous" vertical="top"/>
    </xf>
    <xf numFmtId="4" fontId="72" fillId="32" borderId="0" xfId="0" applyNumberFormat="1" applyFont="1" applyFill="1" applyAlignment="1">
      <alignment horizontal="right" vertical="top"/>
    </xf>
    <xf numFmtId="0" fontId="3" fillId="32" borderId="0" xfId="0" applyFont="1" applyFill="1" applyAlignment="1">
      <alignment horizontal="right" vertical="top"/>
    </xf>
    <xf numFmtId="0" fontId="60" fillId="32" borderId="0" xfId="0" applyFont="1" applyFill="1" applyAlignment="1">
      <alignment horizontal="left" vertical="top"/>
    </xf>
    <xf numFmtId="49" fontId="60" fillId="32" borderId="0" xfId="0" applyNumberFormat="1" applyFont="1" applyFill="1" applyAlignment="1">
      <alignment horizontal="center" vertical="top"/>
    </xf>
    <xf numFmtId="0" fontId="60" fillId="32" borderId="0" xfId="0" applyFont="1" applyFill="1" applyAlignment="1">
      <alignment horizontal="right"/>
    </xf>
    <xf numFmtId="0" fontId="60" fillId="32" borderId="0" xfId="0" applyFont="1" applyFill="1" applyAlignment="1">
      <alignment horizontal="centerContinuous"/>
    </xf>
    <xf numFmtId="4" fontId="60" fillId="32" borderId="0" xfId="0" applyNumberFormat="1" applyFont="1" applyFill="1" applyAlignment="1">
      <alignment horizontal="centerContinuous"/>
    </xf>
    <xf numFmtId="49" fontId="60" fillId="27" borderId="0" xfId="0" applyNumberFormat="1" applyFont="1" applyFill="1" applyAlignment="1">
      <alignment horizontal="center" vertical="top"/>
    </xf>
    <xf numFmtId="0" fontId="60" fillId="27" borderId="0" xfId="0" applyFont="1" applyFill="1" applyAlignment="1">
      <alignment horizontal="left"/>
    </xf>
    <xf numFmtId="0" fontId="60" fillId="27" borderId="0" xfId="0" applyFont="1" applyFill="1" applyAlignment="1">
      <alignment horizontal="right"/>
    </xf>
    <xf numFmtId="0" fontId="60" fillId="27" borderId="0" xfId="0" applyFont="1" applyFill="1" applyAlignment="1">
      <alignment horizontal="centerContinuous"/>
    </xf>
    <xf numFmtId="4" fontId="60" fillId="27" borderId="0" xfId="0" applyNumberFormat="1" applyFont="1" applyFill="1" applyAlignment="1">
      <alignment horizontal="centerContinuous"/>
    </xf>
    <xf numFmtId="49" fontId="38" fillId="25" borderId="50" xfId="0" applyNumberFormat="1" applyFont="1" applyFill="1" applyBorder="1" applyAlignment="1">
      <alignment horizontal="left" wrapText="1"/>
    </xf>
    <xf numFmtId="49" fontId="38" fillId="25" borderId="49" xfId="0" applyNumberFormat="1" applyFont="1" applyFill="1" applyBorder="1" applyAlignment="1">
      <alignment horizontal="left" wrapText="1"/>
    </xf>
    <xf numFmtId="0" fontId="38" fillId="0" borderId="26" xfId="351" applyFont="1" applyFill="1" applyBorder="1" applyAlignment="1" applyProtection="1">
      <alignment horizontal="center" vertical="center"/>
    </xf>
    <xf numFmtId="0" fontId="38" fillId="0" borderId="19" xfId="351" applyFont="1" applyFill="1" applyBorder="1" applyAlignment="1" applyProtection="1">
      <alignment horizontal="center" vertical="center"/>
    </xf>
    <xf numFmtId="0" fontId="38" fillId="0" borderId="43" xfId="351" applyFont="1" applyFill="1" applyBorder="1" applyAlignment="1" applyProtection="1">
      <alignment horizontal="center" vertical="center"/>
    </xf>
    <xf numFmtId="0" fontId="51" fillId="0" borderId="26" xfId="340" applyFont="1" applyBorder="1" applyAlignment="1" applyProtection="1">
      <alignment horizontal="center" vertical="center" wrapText="1"/>
    </xf>
    <xf numFmtId="0" fontId="51" fillId="0" borderId="19" xfId="340" applyFont="1" applyBorder="1" applyAlignment="1" applyProtection="1">
      <alignment horizontal="center" vertical="center" wrapText="1"/>
    </xf>
    <xf numFmtId="0" fontId="51" fillId="0" borderId="43" xfId="340" applyFont="1" applyBorder="1" applyAlignment="1" applyProtection="1">
      <alignment horizontal="center" vertical="center" wrapText="1"/>
    </xf>
    <xf numFmtId="0" fontId="38" fillId="0" borderId="26" xfId="351" applyFont="1" applyFill="1" applyBorder="1" applyAlignment="1" applyProtection="1">
      <alignment horizontal="center" vertical="center" wrapText="1"/>
    </xf>
    <xf numFmtId="0" fontId="38" fillId="0" borderId="19" xfId="351" applyFont="1" applyFill="1" applyBorder="1" applyAlignment="1" applyProtection="1">
      <alignment horizontal="center" vertical="center" wrapText="1"/>
    </xf>
    <xf numFmtId="0" fontId="38" fillId="0" borderId="43" xfId="351" applyFont="1" applyFill="1" applyBorder="1" applyAlignment="1" applyProtection="1">
      <alignment horizontal="center" vertical="center" wrapText="1"/>
    </xf>
    <xf numFmtId="0" fontId="42" fillId="0" borderId="66" xfId="279" applyFont="1" applyFill="1" applyBorder="1" applyAlignment="1" applyProtection="1">
      <alignment horizontal="center" vertical="center" wrapText="1"/>
    </xf>
    <xf numFmtId="4" fontId="40" fillId="24" borderId="31" xfId="338" applyNumberFormat="1" applyFont="1" applyFill="1" applyBorder="1" applyAlignment="1" applyProtection="1">
      <alignment horizontal="center" vertical="center"/>
    </xf>
    <xf numFmtId="4" fontId="40" fillId="24" borderId="32" xfId="338" applyNumberFormat="1" applyFont="1" applyFill="1" applyBorder="1" applyAlignment="1" applyProtection="1">
      <alignment horizontal="center" vertical="center"/>
    </xf>
    <xf numFmtId="4" fontId="40" fillId="24" borderId="33" xfId="338" applyNumberFormat="1" applyFont="1" applyFill="1" applyBorder="1" applyAlignment="1" applyProtection="1">
      <alignment horizontal="center" vertical="center"/>
    </xf>
    <xf numFmtId="4" fontId="40" fillId="24" borderId="34" xfId="338" applyNumberFormat="1" applyFont="1" applyFill="1" applyBorder="1" applyAlignment="1" applyProtection="1">
      <alignment horizontal="center" vertical="center"/>
    </xf>
    <xf numFmtId="49" fontId="40" fillId="24" borderId="22" xfId="351" applyNumberFormat="1" applyFont="1" applyFill="1" applyBorder="1" applyAlignment="1" applyProtection="1">
      <alignment horizontal="center" vertical="center" wrapText="1"/>
    </xf>
    <xf numFmtId="49" fontId="40" fillId="24" borderId="30" xfId="351" applyNumberFormat="1" applyFont="1" applyFill="1" applyBorder="1" applyAlignment="1" applyProtection="1">
      <alignment horizontal="center" vertical="center" wrapText="1"/>
    </xf>
    <xf numFmtId="4" fontId="40" fillId="24" borderId="22" xfId="338" applyNumberFormat="1" applyFont="1" applyFill="1" applyBorder="1" applyAlignment="1" applyProtection="1">
      <alignment horizontal="center" vertical="center" wrapText="1"/>
    </xf>
    <xf numFmtId="4" fontId="40" fillId="24" borderId="30" xfId="338" applyNumberFormat="1" applyFont="1" applyFill="1" applyBorder="1" applyAlignment="1" applyProtection="1">
      <alignment horizontal="center" vertical="center" wrapText="1"/>
    </xf>
    <xf numFmtId="0" fontId="38" fillId="0" borderId="49" xfId="351" applyFont="1" applyFill="1" applyBorder="1" applyAlignment="1" applyProtection="1">
      <alignment horizontal="center" vertical="center" wrapText="1"/>
    </xf>
    <xf numFmtId="0" fontId="38" fillId="0" borderId="49" xfId="351" applyFont="1" applyFill="1" applyBorder="1" applyAlignment="1" applyProtection="1">
      <alignment horizontal="center" vertical="center"/>
    </xf>
    <xf numFmtId="0" fontId="41" fillId="27" borderId="67" xfId="0" applyFont="1" applyFill="1" applyBorder="1" applyAlignment="1">
      <alignment horizontal="center" vertical="center"/>
    </xf>
    <xf numFmtId="0" fontId="41" fillId="27" borderId="68" xfId="0" applyFont="1" applyFill="1" applyBorder="1" applyAlignment="1">
      <alignment horizontal="center" vertical="center"/>
    </xf>
    <xf numFmtId="0" fontId="41" fillId="27" borderId="69" xfId="0" applyFont="1" applyFill="1" applyBorder="1" applyAlignment="1">
      <alignment horizontal="center" vertical="center"/>
    </xf>
    <xf numFmtId="0" fontId="38" fillId="0" borderId="44" xfId="351" applyNumberFormat="1" applyFont="1" applyFill="1" applyBorder="1" applyAlignment="1" applyProtection="1">
      <alignment horizontal="center" vertical="center" wrapText="1"/>
      <protection locked="0"/>
    </xf>
    <xf numFmtId="0" fontId="38" fillId="0" borderId="29" xfId="351" applyNumberFormat="1" applyFont="1" applyFill="1" applyBorder="1" applyAlignment="1" applyProtection="1">
      <alignment horizontal="center" vertical="center" wrapText="1"/>
      <protection locked="0"/>
    </xf>
    <xf numFmtId="0" fontId="38" fillId="0" borderId="45" xfId="351" applyNumberFormat="1" applyFont="1" applyFill="1" applyBorder="1" applyAlignment="1" applyProtection="1">
      <alignment horizontal="center" vertical="center" wrapText="1"/>
      <protection locked="0"/>
    </xf>
    <xf numFmtId="0" fontId="38" fillId="0" borderId="46" xfId="351" applyNumberFormat="1" applyFont="1" applyFill="1" applyBorder="1" applyAlignment="1" applyProtection="1">
      <alignment horizontal="center" vertical="center" wrapText="1"/>
      <protection locked="0"/>
    </xf>
    <xf numFmtId="0" fontId="38" fillId="0" borderId="47" xfId="351" applyNumberFormat="1" applyFont="1" applyFill="1" applyBorder="1" applyAlignment="1" applyProtection="1">
      <alignment horizontal="center" vertical="center" wrapText="1"/>
      <protection locked="0"/>
    </xf>
    <xf numFmtId="0" fontId="38" fillId="0" borderId="48" xfId="351" applyNumberFormat="1" applyFont="1" applyFill="1" applyBorder="1" applyAlignment="1" applyProtection="1">
      <alignment horizontal="center" vertical="center" wrapText="1"/>
      <protection locked="0"/>
    </xf>
    <xf numFmtId="49" fontId="39" fillId="0" borderId="51" xfId="350" applyNumberFormat="1" applyFont="1" applyFill="1" applyBorder="1" applyAlignment="1" applyProtection="1">
      <alignment horizontal="left" vertical="top"/>
    </xf>
    <xf numFmtId="49" fontId="39" fillId="0" borderId="52" xfId="350" applyNumberFormat="1" applyFont="1" applyFill="1" applyBorder="1" applyAlignment="1" applyProtection="1">
      <alignment horizontal="left" vertical="top"/>
    </xf>
    <xf numFmtId="49" fontId="48" fillId="27" borderId="26" xfId="0" applyNumberFormat="1" applyFont="1" applyFill="1" applyBorder="1" applyAlignment="1">
      <alignment horizontal="center" vertical="top" wrapText="1"/>
    </xf>
    <xf numFmtId="0" fontId="48" fillId="27" borderId="19" xfId="0" applyNumberFormat="1" applyFont="1" applyFill="1" applyBorder="1" applyAlignment="1">
      <alignment horizontal="center" vertical="top" wrapText="1"/>
    </xf>
    <xf numFmtId="0" fontId="48" fillId="27" borderId="43" xfId="0" applyNumberFormat="1" applyFont="1" applyFill="1" applyBorder="1" applyAlignment="1">
      <alignment horizontal="center" vertical="top" wrapText="1"/>
    </xf>
    <xf numFmtId="0" fontId="45" fillId="0" borderId="0" xfId="0" applyFont="1" applyFill="1" applyBorder="1" applyAlignment="1">
      <alignment vertical="top"/>
    </xf>
    <xf numFmtId="172" fontId="39" fillId="0" borderId="15" xfId="0" applyNumberFormat="1" applyFont="1" applyFill="1" applyBorder="1" applyAlignment="1">
      <alignment vertical="top"/>
    </xf>
    <xf numFmtId="49" fontId="48" fillId="0" borderId="26" xfId="0" applyNumberFormat="1" applyFont="1" applyFill="1" applyBorder="1" applyAlignment="1">
      <alignment horizontal="center" vertical="top" wrapText="1"/>
    </xf>
    <xf numFmtId="0" fontId="48" fillId="0" borderId="19" xfId="0" applyNumberFormat="1" applyFont="1" applyFill="1" applyBorder="1" applyAlignment="1">
      <alignment horizontal="center" vertical="top" wrapText="1"/>
    </xf>
    <xf numFmtId="0" fontId="48" fillId="0" borderId="43" xfId="0" applyNumberFormat="1" applyFont="1" applyFill="1" applyBorder="1" applyAlignment="1">
      <alignment horizontal="center" vertical="top" wrapText="1"/>
    </xf>
    <xf numFmtId="0" fontId="40" fillId="0" borderId="0" xfId="351" applyNumberFormat="1" applyFont="1" applyFill="1" applyBorder="1" applyAlignment="1" applyProtection="1">
      <alignment horizontal="center" vertical="top" wrapText="1"/>
      <protection locked="0"/>
    </xf>
    <xf numFmtId="0" fontId="40" fillId="0" borderId="0" xfId="372" applyFont="1" applyFill="1" applyBorder="1" applyAlignment="1" applyProtection="1">
      <alignment horizontal="center" vertical="top" wrapText="1"/>
      <protection locked="0"/>
    </xf>
    <xf numFmtId="0" fontId="40" fillId="0" borderId="0" xfId="372" applyFont="1" applyFill="1" applyBorder="1" applyAlignment="1" applyProtection="1">
      <alignment horizontal="center" vertical="top"/>
      <protection locked="0"/>
    </xf>
    <xf numFmtId="4" fontId="40" fillId="0" borderId="0" xfId="372" applyNumberFormat="1" applyFont="1" applyFill="1" applyBorder="1" applyAlignment="1" applyProtection="1">
      <alignment horizontal="center" vertical="top" wrapText="1"/>
      <protection locked="0"/>
    </xf>
    <xf numFmtId="172" fontId="40" fillId="0" borderId="0" xfId="372" applyNumberFormat="1" applyFont="1" applyFill="1" applyBorder="1" applyAlignment="1" applyProtection="1">
      <alignment horizontal="center" vertical="top" wrapText="1"/>
      <protection locked="0"/>
    </xf>
    <xf numFmtId="49" fontId="49" fillId="0" borderId="0" xfId="0" applyNumberFormat="1" applyFont="1" applyFill="1" applyBorder="1" applyAlignment="1">
      <alignment horizontal="left" vertical="top" wrapText="1"/>
    </xf>
    <xf numFmtId="0" fontId="49" fillId="0" borderId="0" xfId="0" applyNumberFormat="1" applyFont="1" applyFill="1" applyBorder="1" applyAlignment="1">
      <alignment vertical="top" wrapText="1"/>
    </xf>
    <xf numFmtId="4" fontId="45" fillId="0" borderId="0" xfId="0" applyNumberFormat="1" applyFont="1" applyFill="1" applyBorder="1" applyAlignment="1">
      <alignment horizontal="right" vertical="top" wrapText="1"/>
    </xf>
    <xf numFmtId="4" fontId="39" fillId="0" borderId="0" xfId="0" applyNumberFormat="1" applyFont="1" applyFill="1" applyBorder="1" applyAlignment="1">
      <alignment horizontal="right" vertical="top" wrapText="1"/>
    </xf>
    <xf numFmtId="172" fontId="39" fillId="0" borderId="0" xfId="279" applyNumberFormat="1" applyFont="1" applyFill="1" applyBorder="1" applyAlignment="1">
      <alignment horizontal="right" vertical="top" shrinkToFit="1"/>
    </xf>
    <xf numFmtId="172" fontId="45" fillId="0" borderId="0" xfId="0" applyNumberFormat="1" applyFont="1" applyFill="1" applyBorder="1" applyAlignment="1">
      <alignment horizontal="right" vertical="top" shrinkToFit="1"/>
    </xf>
    <xf numFmtId="0" fontId="52" fillId="0" borderId="19" xfId="0" applyNumberFormat="1" applyFont="1" applyFill="1" applyBorder="1" applyAlignment="1">
      <alignment vertical="top" wrapText="1"/>
    </xf>
    <xf numFmtId="4" fontId="50" fillId="0" borderId="19" xfId="0" applyNumberFormat="1" applyFont="1" applyFill="1" applyBorder="1" applyAlignment="1">
      <alignment horizontal="right" vertical="top" wrapText="1"/>
    </xf>
    <xf numFmtId="4" fontId="46" fillId="0" borderId="19" xfId="0" applyNumberFormat="1" applyFont="1" applyFill="1" applyBorder="1" applyAlignment="1">
      <alignment horizontal="right" vertical="top" wrapText="1"/>
    </xf>
    <xf numFmtId="172" fontId="46" fillId="0" borderId="19" xfId="279" applyNumberFormat="1" applyFont="1" applyFill="1" applyBorder="1" applyAlignment="1">
      <alignment horizontal="right" vertical="top" shrinkToFit="1"/>
    </xf>
    <xf numFmtId="172" fontId="50" fillId="0" borderId="43" xfId="0" applyNumberFormat="1" applyFont="1" applyFill="1" applyBorder="1" applyAlignment="1">
      <alignment horizontal="right" vertical="top" shrinkToFit="1"/>
    </xf>
    <xf numFmtId="0" fontId="50" fillId="0" borderId="0" xfId="0" applyFont="1" applyFill="1" applyBorder="1" applyAlignment="1">
      <alignment vertical="top"/>
    </xf>
    <xf numFmtId="49" fontId="49" fillId="0" borderId="35" xfId="0" applyNumberFormat="1" applyFont="1" applyFill="1" applyBorder="1" applyAlignment="1">
      <alignment horizontal="left" vertical="top" wrapText="1"/>
    </xf>
    <xf numFmtId="0" fontId="49" fillId="0" borderId="6" xfId="0" applyNumberFormat="1" applyFont="1" applyFill="1" applyBorder="1" applyAlignment="1">
      <alignment vertical="top" wrapText="1"/>
    </xf>
    <xf numFmtId="4" fontId="39" fillId="0" borderId="6" xfId="0" applyNumberFormat="1" applyFont="1" applyFill="1" applyBorder="1" applyAlignment="1">
      <alignment horizontal="right" vertical="top" wrapText="1"/>
    </xf>
    <xf numFmtId="172" fontId="45" fillId="0" borderId="36" xfId="0" applyNumberFormat="1" applyFont="1" applyFill="1" applyBorder="1" applyAlignment="1">
      <alignment horizontal="right" vertical="top" shrinkToFit="1"/>
    </xf>
    <xf numFmtId="0" fontId="45" fillId="0" borderId="15" xfId="0" applyFont="1" applyFill="1" applyBorder="1" applyAlignment="1">
      <alignment vertical="top"/>
    </xf>
    <xf numFmtId="0" fontId="38" fillId="0" borderId="71" xfId="0" applyNumberFormat="1" applyFont="1" applyFill="1" applyBorder="1" applyAlignment="1">
      <alignment vertical="top" wrapText="1"/>
    </xf>
    <xf numFmtId="172" fontId="39" fillId="0" borderId="73" xfId="0" applyNumberFormat="1" applyFont="1" applyFill="1" applyBorder="1" applyAlignment="1">
      <alignment horizontal="right" vertical="top" shrinkToFit="1"/>
    </xf>
    <xf numFmtId="0" fontId="45" fillId="0" borderId="14" xfId="0" applyFont="1" applyFill="1" applyBorder="1" applyAlignment="1">
      <alignment vertical="top"/>
    </xf>
    <xf numFmtId="0" fontId="38" fillId="0" borderId="17" xfId="0" applyNumberFormat="1" applyFont="1" applyFill="1" applyBorder="1" applyAlignment="1">
      <alignment vertical="top" wrapText="1"/>
    </xf>
    <xf numFmtId="4" fontId="38" fillId="0" borderId="18" xfId="0" applyNumberFormat="1" applyFont="1" applyFill="1" applyBorder="1" applyAlignment="1">
      <alignment horizontal="right" vertical="top" wrapText="1"/>
    </xf>
    <xf numFmtId="4" fontId="38" fillId="0" borderId="17" xfId="0" applyNumberFormat="1" applyFont="1" applyFill="1" applyBorder="1" applyAlignment="1">
      <alignment horizontal="right" vertical="top" wrapText="1"/>
    </xf>
    <xf numFmtId="172" fontId="38" fillId="0" borderId="18" xfId="279" applyNumberFormat="1" applyFont="1" applyFill="1" applyBorder="1" applyAlignment="1">
      <alignment horizontal="right" vertical="top" shrinkToFit="1"/>
    </xf>
    <xf numFmtId="172" fontId="38" fillId="0" borderId="38" xfId="0" applyNumberFormat="1" applyFont="1" applyFill="1" applyBorder="1" applyAlignment="1">
      <alignment horizontal="right" vertical="top" shrinkToFit="1"/>
    </xf>
    <xf numFmtId="0" fontId="38" fillId="0" borderId="62" xfId="0" applyNumberFormat="1" applyFont="1" applyFill="1" applyBorder="1" applyAlignment="1">
      <alignment vertical="top" wrapText="1"/>
    </xf>
    <xf numFmtId="172" fontId="39" fillId="0" borderId="78" xfId="279" applyNumberFormat="1" applyFont="1" applyFill="1" applyBorder="1" applyAlignment="1">
      <alignment vertical="top" shrinkToFit="1"/>
    </xf>
    <xf numFmtId="172" fontId="38" fillId="0" borderId="79" xfId="0" applyNumberFormat="1" applyFont="1" applyFill="1" applyBorder="1" applyAlignment="1">
      <alignment horizontal="right" vertical="top" shrinkToFit="1"/>
    </xf>
    <xf numFmtId="0" fontId="38" fillId="0" borderId="0" xfId="0" applyNumberFormat="1" applyFont="1" applyFill="1" applyBorder="1" applyAlignment="1">
      <alignment vertical="top" wrapText="1"/>
    </xf>
    <xf numFmtId="172" fontId="39" fillId="0" borderId="0" xfId="279" applyNumberFormat="1" applyFont="1" applyFill="1" applyBorder="1" applyAlignment="1">
      <alignment vertical="top" shrinkToFit="1"/>
    </xf>
    <xf numFmtId="172" fontId="38" fillId="0" borderId="76" xfId="0" applyNumberFormat="1" applyFont="1" applyFill="1" applyBorder="1" applyAlignment="1">
      <alignment horizontal="right" vertical="top" shrinkToFit="1"/>
    </xf>
    <xf numFmtId="0" fontId="38" fillId="0" borderId="71" xfId="0" applyFont="1" applyFill="1" applyBorder="1" applyAlignment="1">
      <alignment vertical="top" wrapText="1"/>
    </xf>
    <xf numFmtId="0" fontId="39" fillId="0" borderId="17" xfId="0" applyFont="1" applyFill="1" applyBorder="1" applyAlignment="1">
      <alignment horizontal="left" vertical="top" wrapText="1"/>
    </xf>
    <xf numFmtId="0" fontId="39" fillId="0" borderId="18" xfId="0" applyFont="1" applyFill="1" applyBorder="1" applyAlignment="1">
      <alignment horizontal="left" vertical="top" wrapText="1"/>
    </xf>
    <xf numFmtId="0" fontId="39" fillId="0" borderId="24" xfId="0" applyFont="1" applyFill="1" applyBorder="1" applyAlignment="1">
      <alignment horizontal="left" vertical="top" wrapText="1"/>
    </xf>
    <xf numFmtId="9" fontId="39" fillId="0" borderId="25" xfId="0" applyNumberFormat="1" applyFont="1" applyFill="1" applyBorder="1" applyAlignment="1">
      <alignment horizontal="left" vertical="top" wrapText="1"/>
    </xf>
    <xf numFmtId="172" fontId="39" fillId="0" borderId="25" xfId="279" applyNumberFormat="1" applyFont="1" applyFill="1" applyBorder="1" applyAlignment="1">
      <alignment vertical="top" shrinkToFit="1"/>
    </xf>
    <xf numFmtId="172" fontId="39" fillId="0" borderId="39" xfId="0" applyNumberFormat="1" applyFont="1" applyFill="1" applyBorder="1" applyAlignment="1">
      <alignment horizontal="right" vertical="top" shrinkToFit="1"/>
    </xf>
    <xf numFmtId="0" fontId="38" fillId="0" borderId="62" xfId="0" applyFont="1" applyFill="1" applyBorder="1" applyAlignment="1">
      <alignment vertical="top" wrapText="1"/>
    </xf>
    <xf numFmtId="0" fontId="39" fillId="0" borderId="78" xfId="0" applyFont="1" applyFill="1" applyBorder="1" applyAlignment="1">
      <alignment horizontal="left" vertical="top" wrapText="1"/>
    </xf>
    <xf numFmtId="172" fontId="39" fillId="0" borderId="76" xfId="0" applyNumberFormat="1" applyFont="1" applyFill="1" applyBorder="1" applyAlignment="1">
      <alignment horizontal="right" vertical="top" shrinkToFit="1"/>
    </xf>
    <xf numFmtId="0" fontId="38" fillId="0" borderId="20" xfId="0" applyNumberFormat="1" applyFont="1" applyFill="1" applyBorder="1" applyAlignment="1">
      <alignment vertical="top" wrapText="1"/>
    </xf>
    <xf numFmtId="172" fontId="39" fillId="0" borderId="41" xfId="0" applyNumberFormat="1" applyFont="1" applyFill="1" applyBorder="1" applyAlignment="1">
      <alignment horizontal="right" vertical="top" shrinkToFit="1"/>
    </xf>
    <xf numFmtId="0" fontId="39" fillId="0" borderId="0" xfId="339" applyFont="1" applyFill="1" applyBorder="1" applyAlignment="1">
      <alignment vertical="top"/>
    </xf>
    <xf numFmtId="0" fontId="39" fillId="0" borderId="76" xfId="339" applyFont="1" applyFill="1" applyBorder="1" applyAlignment="1">
      <alignment vertical="top"/>
    </xf>
    <xf numFmtId="172" fontId="52" fillId="0" borderId="43" xfId="978" applyNumberFormat="1" applyFont="1" applyFill="1" applyBorder="1" applyAlignment="1">
      <alignment vertical="top" wrapText="1"/>
    </xf>
    <xf numFmtId="0" fontId="39" fillId="0" borderId="21" xfId="0" applyNumberFormat="1" applyFont="1" applyFill="1" applyBorder="1" applyAlignment="1">
      <alignment vertical="top" wrapText="1"/>
    </xf>
    <xf numFmtId="4" fontId="45" fillId="0" borderId="21" xfId="0" applyNumberFormat="1" applyFont="1" applyFill="1" applyBorder="1" applyAlignment="1">
      <alignment horizontal="right" vertical="top" wrapText="1"/>
    </xf>
    <xf numFmtId="4" fontId="39" fillId="0" borderId="21" xfId="0" applyNumberFormat="1" applyFont="1" applyFill="1" applyBorder="1" applyAlignment="1">
      <alignment horizontal="right" vertical="top" wrapText="1"/>
    </xf>
    <xf numFmtId="172" fontId="39" fillId="0" borderId="21" xfId="279" applyNumberFormat="1" applyFont="1" applyFill="1" applyBorder="1" applyAlignment="1">
      <alignment horizontal="right" vertical="top" wrapText="1"/>
    </xf>
    <xf numFmtId="172" fontId="45" fillId="0" borderId="21" xfId="0" applyNumberFormat="1" applyFont="1" applyFill="1" applyBorder="1" applyAlignment="1">
      <alignment horizontal="right" vertical="top"/>
    </xf>
    <xf numFmtId="0" fontId="52" fillId="0" borderId="19" xfId="0" applyFont="1" applyFill="1" applyBorder="1" applyAlignment="1">
      <alignment vertical="top" wrapText="1"/>
    </xf>
    <xf numFmtId="49" fontId="45" fillId="0" borderId="14" xfId="0" applyNumberFormat="1" applyFont="1" applyFill="1" applyBorder="1" applyAlignment="1">
      <alignment vertical="top" wrapText="1"/>
    </xf>
    <xf numFmtId="0" fontId="39" fillId="0" borderId="14" xfId="0" applyFont="1" applyFill="1" applyBorder="1" applyAlignment="1">
      <alignment vertical="top" wrapText="1"/>
    </xf>
    <xf numFmtId="4" fontId="45" fillId="0" borderId="14" xfId="0" applyNumberFormat="1" applyFont="1" applyFill="1" applyBorder="1" applyAlignment="1">
      <alignment horizontal="right" vertical="top" wrapText="1"/>
    </xf>
    <xf numFmtId="4" fontId="39" fillId="0" borderId="14" xfId="0" applyNumberFormat="1" applyFont="1" applyFill="1" applyBorder="1" applyAlignment="1">
      <alignment horizontal="right" vertical="top" wrapText="1"/>
    </xf>
    <xf numFmtId="172" fontId="39" fillId="0" borderId="14" xfId="279" applyNumberFormat="1" applyFont="1" applyFill="1" applyBorder="1" applyAlignment="1">
      <alignment horizontal="right" vertical="top" wrapText="1"/>
    </xf>
    <xf numFmtId="172" fontId="45" fillId="0" borderId="14" xfId="0" applyNumberFormat="1" applyFont="1" applyFill="1" applyBorder="1" applyAlignment="1">
      <alignment horizontal="right" vertical="top"/>
    </xf>
    <xf numFmtId="172" fontId="45" fillId="0" borderId="81" xfId="0" applyNumberFormat="1" applyFont="1" applyFill="1" applyBorder="1" applyAlignment="1">
      <alignment horizontal="right" vertical="top"/>
    </xf>
    <xf numFmtId="49" fontId="38" fillId="0" borderId="42" xfId="0" applyNumberFormat="1" applyFont="1" applyFill="1" applyBorder="1" applyAlignment="1">
      <alignment horizontal="left" vertical="top" wrapText="1"/>
    </xf>
    <xf numFmtId="0" fontId="38" fillId="0" borderId="24" xfId="0" applyFont="1" applyFill="1" applyBorder="1" applyAlignment="1">
      <alignment vertical="top" wrapText="1"/>
    </xf>
    <xf numFmtId="0" fontId="39" fillId="0" borderId="25" xfId="0" applyFont="1" applyFill="1" applyBorder="1" applyAlignment="1">
      <alignment horizontal="left" vertical="top" wrapText="1"/>
    </xf>
    <xf numFmtId="172" fontId="38" fillId="0" borderId="39" xfId="0" applyNumberFormat="1" applyFont="1" applyFill="1" applyBorder="1" applyAlignment="1">
      <alignment horizontal="right" vertical="top" shrinkToFit="1"/>
    </xf>
    <xf numFmtId="49" fontId="38" fillId="0" borderId="25" xfId="0" applyNumberFormat="1" applyFont="1" applyFill="1" applyBorder="1" applyAlignment="1">
      <alignment horizontal="left" vertical="top" wrapText="1"/>
    </xf>
    <xf numFmtId="0" fontId="38" fillId="0" borderId="25" xfId="0" applyFont="1" applyFill="1" applyBorder="1" applyAlignment="1">
      <alignment vertical="top" wrapText="1"/>
    </xf>
    <xf numFmtId="4" fontId="39" fillId="0" borderId="25" xfId="0" applyNumberFormat="1" applyFont="1" applyFill="1" applyBorder="1" applyAlignment="1">
      <alignment vertical="top" wrapText="1"/>
    </xf>
    <xf numFmtId="172" fontId="38" fillId="0" borderId="25" xfId="0" applyNumberFormat="1" applyFont="1" applyFill="1" applyBorder="1" applyAlignment="1">
      <alignment horizontal="right" vertical="top" shrinkToFit="1"/>
    </xf>
    <xf numFmtId="0" fontId="39" fillId="0" borderId="14" xfId="0" applyNumberFormat="1" applyFont="1" applyFill="1" applyBorder="1" applyAlignment="1">
      <alignment vertical="top" wrapText="1"/>
    </xf>
  </cellXfs>
  <cellStyles count="1002">
    <cellStyle name="20 % – Poudarek1 2" xfId="1"/>
    <cellStyle name="20 % – Poudarek1 2 2" xfId="809"/>
    <cellStyle name="20 % – Poudarek2 2" xfId="2"/>
    <cellStyle name="20 % – Poudarek2 2 2" xfId="810"/>
    <cellStyle name="20 % – Poudarek3 2" xfId="3"/>
    <cellStyle name="20 % – Poudarek3 2 2" xfId="811"/>
    <cellStyle name="20 % – Poudarek4 2" xfId="4"/>
    <cellStyle name="20 % – Poudarek4 2 2" xfId="812"/>
    <cellStyle name="20 % – Poudarek5 2" xfId="5"/>
    <cellStyle name="20 % – Poudarek5 2 2" xfId="813"/>
    <cellStyle name="20 % – Poudarek6 2" xfId="6"/>
    <cellStyle name="20 % – Poudarek6 2 2" xfId="814"/>
    <cellStyle name="20% - Accent1" xfId="7"/>
    <cellStyle name="20% - Accent1 10" xfId="8"/>
    <cellStyle name="20% - Accent1 10 2" xfId="816"/>
    <cellStyle name="20% - Accent1 11" xfId="9"/>
    <cellStyle name="20% - Accent1 11 2" xfId="817"/>
    <cellStyle name="20% - Accent1 12" xfId="815"/>
    <cellStyle name="20% - Accent1 2" xfId="10"/>
    <cellStyle name="20% - Accent1 2 2" xfId="818"/>
    <cellStyle name="20% - Accent1 3" xfId="11"/>
    <cellStyle name="20% - Accent1 3 2" xfId="819"/>
    <cellStyle name="20% - Accent1 4" xfId="12"/>
    <cellStyle name="20% - Accent1 4 2" xfId="820"/>
    <cellStyle name="20% - Accent1 5" xfId="13"/>
    <cellStyle name="20% - Accent1 5 2" xfId="821"/>
    <cellStyle name="20% - Accent1 6" xfId="14"/>
    <cellStyle name="20% - Accent1 6 2" xfId="822"/>
    <cellStyle name="20% - Accent1 7" xfId="15"/>
    <cellStyle name="20% - Accent1 7 2" xfId="823"/>
    <cellStyle name="20% - Accent1 8" xfId="16"/>
    <cellStyle name="20% - Accent1 8 2" xfId="824"/>
    <cellStyle name="20% - Accent1 9" xfId="17"/>
    <cellStyle name="20% - Accent1 9 2" xfId="825"/>
    <cellStyle name="20% - Accent2" xfId="18"/>
    <cellStyle name="20% - Accent2 10" xfId="19"/>
    <cellStyle name="20% - Accent2 10 2" xfId="827"/>
    <cellStyle name="20% - Accent2 11" xfId="20"/>
    <cellStyle name="20% - Accent2 11 2" xfId="828"/>
    <cellStyle name="20% - Accent2 12" xfId="826"/>
    <cellStyle name="20% - Accent2 2" xfId="21"/>
    <cellStyle name="20% - Accent2 2 2" xfId="829"/>
    <cellStyle name="20% - Accent2 3" xfId="22"/>
    <cellStyle name="20% - Accent2 3 2" xfId="830"/>
    <cellStyle name="20% - Accent2 4" xfId="23"/>
    <cellStyle name="20% - Accent2 4 2" xfId="831"/>
    <cellStyle name="20% - Accent2 5" xfId="24"/>
    <cellStyle name="20% - Accent2 5 2" xfId="832"/>
    <cellStyle name="20% - Accent2 6" xfId="25"/>
    <cellStyle name="20% - Accent2 6 2" xfId="833"/>
    <cellStyle name="20% - Accent2 7" xfId="26"/>
    <cellStyle name="20% - Accent2 7 2" xfId="834"/>
    <cellStyle name="20% - Accent2 8" xfId="27"/>
    <cellStyle name="20% - Accent2 8 2" xfId="835"/>
    <cellStyle name="20% - Accent2 9" xfId="28"/>
    <cellStyle name="20% - Accent2 9 2" xfId="836"/>
    <cellStyle name="20% - Accent3" xfId="29"/>
    <cellStyle name="20% - Accent3 10" xfId="30"/>
    <cellStyle name="20% - Accent3 10 2" xfId="838"/>
    <cellStyle name="20% - Accent3 11" xfId="31"/>
    <cellStyle name="20% - Accent3 11 2" xfId="839"/>
    <cellStyle name="20% - Accent3 12" xfId="837"/>
    <cellStyle name="20% - Accent3 2" xfId="32"/>
    <cellStyle name="20% - Accent3 2 2" xfId="840"/>
    <cellStyle name="20% - Accent3 3" xfId="33"/>
    <cellStyle name="20% - Accent3 3 2" xfId="841"/>
    <cellStyle name="20% - Accent3 4" xfId="34"/>
    <cellStyle name="20% - Accent3 4 2" xfId="842"/>
    <cellStyle name="20% - Accent3 5" xfId="35"/>
    <cellStyle name="20% - Accent3 5 2" xfId="843"/>
    <cellStyle name="20% - Accent3 6" xfId="36"/>
    <cellStyle name="20% - Accent3 6 2" xfId="844"/>
    <cellStyle name="20% - Accent3 7" xfId="37"/>
    <cellStyle name="20% - Accent3 7 2" xfId="845"/>
    <cellStyle name="20% - Accent3 8" xfId="38"/>
    <cellStyle name="20% - Accent3 8 2" xfId="846"/>
    <cellStyle name="20% - Accent3 9" xfId="39"/>
    <cellStyle name="20% - Accent3 9 2" xfId="847"/>
    <cellStyle name="20% - Accent4" xfId="40"/>
    <cellStyle name="20% - Accent4 10" xfId="41"/>
    <cellStyle name="20% - Accent4 10 2" xfId="849"/>
    <cellStyle name="20% - Accent4 11" xfId="42"/>
    <cellStyle name="20% - Accent4 11 2" xfId="850"/>
    <cellStyle name="20% - Accent4 12" xfId="848"/>
    <cellStyle name="20% - Accent4 2" xfId="43"/>
    <cellStyle name="20% - Accent4 2 2" xfId="851"/>
    <cellStyle name="20% - Accent4 3" xfId="44"/>
    <cellStyle name="20% - Accent4 3 2" xfId="852"/>
    <cellStyle name="20% - Accent4 4" xfId="45"/>
    <cellStyle name="20% - Accent4 4 2" xfId="853"/>
    <cellStyle name="20% - Accent4 5" xfId="46"/>
    <cellStyle name="20% - Accent4 5 2" xfId="854"/>
    <cellStyle name="20% - Accent4 6" xfId="47"/>
    <cellStyle name="20% - Accent4 6 2" xfId="855"/>
    <cellStyle name="20% - Accent4 7" xfId="48"/>
    <cellStyle name="20% - Accent4 7 2" xfId="856"/>
    <cellStyle name="20% - Accent4 8" xfId="49"/>
    <cellStyle name="20% - Accent4 8 2" xfId="857"/>
    <cellStyle name="20% - Accent4 9" xfId="50"/>
    <cellStyle name="20% - Accent4 9 2" xfId="858"/>
    <cellStyle name="20% - Accent5" xfId="51"/>
    <cellStyle name="20% - Accent5 10" xfId="52"/>
    <cellStyle name="20% - Accent5 10 2" xfId="860"/>
    <cellStyle name="20% - Accent5 11" xfId="53"/>
    <cellStyle name="20% - Accent5 11 2" xfId="861"/>
    <cellStyle name="20% - Accent5 12" xfId="859"/>
    <cellStyle name="20% - Accent5 2" xfId="54"/>
    <cellStyle name="20% - Accent5 2 2" xfId="862"/>
    <cellStyle name="20% - Accent5 3" xfId="55"/>
    <cellStyle name="20% - Accent5 3 2" xfId="863"/>
    <cellStyle name="20% - Accent5 4" xfId="56"/>
    <cellStyle name="20% - Accent5 4 2" xfId="864"/>
    <cellStyle name="20% - Accent5 5" xfId="57"/>
    <cellStyle name="20% - Accent5 5 2" xfId="865"/>
    <cellStyle name="20% - Accent5 6" xfId="58"/>
    <cellStyle name="20% - Accent5 6 2" xfId="866"/>
    <cellStyle name="20% - Accent5 7" xfId="59"/>
    <cellStyle name="20% - Accent5 7 2" xfId="867"/>
    <cellStyle name="20% - Accent5 8" xfId="60"/>
    <cellStyle name="20% - Accent5 8 2" xfId="868"/>
    <cellStyle name="20% - Accent5 9" xfId="61"/>
    <cellStyle name="20% - Accent5 9 2" xfId="869"/>
    <cellStyle name="20% - Accent6" xfId="62"/>
    <cellStyle name="20% - Accent6 10" xfId="63"/>
    <cellStyle name="20% - Accent6 10 2" xfId="871"/>
    <cellStyle name="20% - Accent6 11" xfId="64"/>
    <cellStyle name="20% - Accent6 11 2" xfId="872"/>
    <cellStyle name="20% - Accent6 12" xfId="870"/>
    <cellStyle name="20% - Accent6 2" xfId="65"/>
    <cellStyle name="20% - Accent6 2 2" xfId="873"/>
    <cellStyle name="20% - Accent6 3" xfId="66"/>
    <cellStyle name="20% - Accent6 3 2" xfId="874"/>
    <cellStyle name="20% - Accent6 4" xfId="67"/>
    <cellStyle name="20% - Accent6 4 2" xfId="875"/>
    <cellStyle name="20% - Accent6 5" xfId="68"/>
    <cellStyle name="20% - Accent6 5 2" xfId="876"/>
    <cellStyle name="20% - Accent6 6" xfId="69"/>
    <cellStyle name="20% - Accent6 6 2" xfId="877"/>
    <cellStyle name="20% - Accent6 7" xfId="70"/>
    <cellStyle name="20% - Accent6 7 2" xfId="878"/>
    <cellStyle name="20% - Accent6 8" xfId="71"/>
    <cellStyle name="20% - Accent6 8 2" xfId="879"/>
    <cellStyle name="20% - Accent6 9" xfId="72"/>
    <cellStyle name="20% - Accent6 9 2" xfId="880"/>
    <cellStyle name="40 % – Poudarek1 2" xfId="73"/>
    <cellStyle name="40 % – Poudarek1 2 2" xfId="881"/>
    <cellStyle name="40 % – Poudarek2 2" xfId="74"/>
    <cellStyle name="40 % – Poudarek2 2 2" xfId="882"/>
    <cellStyle name="40 % – Poudarek3 2" xfId="75"/>
    <cellStyle name="40 % – Poudarek3 2 2" xfId="883"/>
    <cellStyle name="40 % – Poudarek4 2" xfId="76"/>
    <cellStyle name="40 % – Poudarek4 2 2" xfId="884"/>
    <cellStyle name="40 % – Poudarek5 2" xfId="77"/>
    <cellStyle name="40 % – Poudarek5 2 2" xfId="885"/>
    <cellStyle name="40 % – Poudarek6 2" xfId="78"/>
    <cellStyle name="40 % – Poudarek6 2 2" xfId="886"/>
    <cellStyle name="40% - Accent1" xfId="79"/>
    <cellStyle name="40% - Accent1 10" xfId="80"/>
    <cellStyle name="40% - Accent1 10 2" xfId="888"/>
    <cellStyle name="40% - Accent1 11" xfId="81"/>
    <cellStyle name="40% - Accent1 11 2" xfId="889"/>
    <cellStyle name="40% - Accent1 12" xfId="887"/>
    <cellStyle name="40% - Accent1 2" xfId="82"/>
    <cellStyle name="40% - Accent1 2 2" xfId="890"/>
    <cellStyle name="40% - Accent1 3" xfId="83"/>
    <cellStyle name="40% - Accent1 3 2" xfId="891"/>
    <cellStyle name="40% - Accent1 4" xfId="84"/>
    <cellStyle name="40% - Accent1 4 2" xfId="892"/>
    <cellStyle name="40% - Accent1 5" xfId="85"/>
    <cellStyle name="40% - Accent1 5 2" xfId="893"/>
    <cellStyle name="40% - Accent1 6" xfId="86"/>
    <cellStyle name="40% - Accent1 6 2" xfId="894"/>
    <cellStyle name="40% - Accent1 7" xfId="87"/>
    <cellStyle name="40% - Accent1 7 2" xfId="895"/>
    <cellStyle name="40% - Accent1 8" xfId="88"/>
    <cellStyle name="40% - Accent1 8 2" xfId="896"/>
    <cellStyle name="40% - Accent1 9" xfId="89"/>
    <cellStyle name="40% - Accent1 9 2" xfId="897"/>
    <cellStyle name="40% - Accent2" xfId="90"/>
    <cellStyle name="40% - Accent2 10" xfId="91"/>
    <cellStyle name="40% - Accent2 10 2" xfId="899"/>
    <cellStyle name="40% - Accent2 11" xfId="92"/>
    <cellStyle name="40% - Accent2 11 2" xfId="900"/>
    <cellStyle name="40% - Accent2 12" xfId="898"/>
    <cellStyle name="40% - Accent2 2" xfId="93"/>
    <cellStyle name="40% - Accent2 2 2" xfId="901"/>
    <cellStyle name="40% - Accent2 3" xfId="94"/>
    <cellStyle name="40% - Accent2 3 2" xfId="902"/>
    <cellStyle name="40% - Accent2 4" xfId="95"/>
    <cellStyle name="40% - Accent2 4 2" xfId="903"/>
    <cellStyle name="40% - Accent2 5" xfId="96"/>
    <cellStyle name="40% - Accent2 5 2" xfId="904"/>
    <cellStyle name="40% - Accent2 6" xfId="97"/>
    <cellStyle name="40% - Accent2 6 2" xfId="905"/>
    <cellStyle name="40% - Accent2 7" xfId="98"/>
    <cellStyle name="40% - Accent2 7 2" xfId="906"/>
    <cellStyle name="40% - Accent2 8" xfId="99"/>
    <cellStyle name="40% - Accent2 8 2" xfId="907"/>
    <cellStyle name="40% - Accent2 9" xfId="100"/>
    <cellStyle name="40% - Accent2 9 2" xfId="908"/>
    <cellStyle name="40% - Accent3" xfId="101"/>
    <cellStyle name="40% - Accent3 10" xfId="102"/>
    <cellStyle name="40% - Accent3 10 2" xfId="910"/>
    <cellStyle name="40% - Accent3 11" xfId="103"/>
    <cellStyle name="40% - Accent3 11 2" xfId="911"/>
    <cellStyle name="40% - Accent3 12" xfId="909"/>
    <cellStyle name="40% - Accent3 2" xfId="104"/>
    <cellStyle name="40% - Accent3 2 2" xfId="912"/>
    <cellStyle name="40% - Accent3 3" xfId="105"/>
    <cellStyle name="40% - Accent3 3 2" xfId="913"/>
    <cellStyle name="40% - Accent3 4" xfId="106"/>
    <cellStyle name="40% - Accent3 4 2" xfId="914"/>
    <cellStyle name="40% - Accent3 5" xfId="107"/>
    <cellStyle name="40% - Accent3 5 2" xfId="915"/>
    <cellStyle name="40% - Accent3 6" xfId="108"/>
    <cellStyle name="40% - Accent3 6 2" xfId="916"/>
    <cellStyle name="40% - Accent3 7" xfId="109"/>
    <cellStyle name="40% - Accent3 7 2" xfId="917"/>
    <cellStyle name="40% - Accent3 8" xfId="110"/>
    <cellStyle name="40% - Accent3 8 2" xfId="918"/>
    <cellStyle name="40% - Accent3 9" xfId="111"/>
    <cellStyle name="40% - Accent3 9 2" xfId="919"/>
    <cellStyle name="40% - Accent4" xfId="112"/>
    <cellStyle name="40% - Accent4 10" xfId="113"/>
    <cellStyle name="40% - Accent4 10 2" xfId="921"/>
    <cellStyle name="40% - Accent4 11" xfId="114"/>
    <cellStyle name="40% - Accent4 11 2" xfId="922"/>
    <cellStyle name="40% - Accent4 12" xfId="920"/>
    <cellStyle name="40% - Accent4 2" xfId="115"/>
    <cellStyle name="40% - Accent4 2 2" xfId="923"/>
    <cellStyle name="40% - Accent4 3" xfId="116"/>
    <cellStyle name="40% - Accent4 3 2" xfId="924"/>
    <cellStyle name="40% - Accent4 4" xfId="117"/>
    <cellStyle name="40% - Accent4 4 2" xfId="925"/>
    <cellStyle name="40% - Accent4 5" xfId="118"/>
    <cellStyle name="40% - Accent4 5 2" xfId="926"/>
    <cellStyle name="40% - Accent4 6" xfId="119"/>
    <cellStyle name="40% - Accent4 6 2" xfId="927"/>
    <cellStyle name="40% - Accent4 7" xfId="120"/>
    <cellStyle name="40% - Accent4 7 2" xfId="928"/>
    <cellStyle name="40% - Accent4 8" xfId="121"/>
    <cellStyle name="40% - Accent4 8 2" xfId="929"/>
    <cellStyle name="40% - Accent4 9" xfId="122"/>
    <cellStyle name="40% - Accent4 9 2" xfId="930"/>
    <cellStyle name="40% - Accent5" xfId="123"/>
    <cellStyle name="40% - Accent5 10" xfId="124"/>
    <cellStyle name="40% - Accent5 10 2" xfId="932"/>
    <cellStyle name="40% - Accent5 11" xfId="125"/>
    <cellStyle name="40% - Accent5 11 2" xfId="933"/>
    <cellStyle name="40% - Accent5 12" xfId="931"/>
    <cellStyle name="40% - Accent5 2" xfId="126"/>
    <cellStyle name="40% - Accent5 2 2" xfId="934"/>
    <cellStyle name="40% - Accent5 3" xfId="127"/>
    <cellStyle name="40% - Accent5 3 2" xfId="935"/>
    <cellStyle name="40% - Accent5 4" xfId="128"/>
    <cellStyle name="40% - Accent5 4 2" xfId="936"/>
    <cellStyle name="40% - Accent5 5" xfId="129"/>
    <cellStyle name="40% - Accent5 5 2" xfId="937"/>
    <cellStyle name="40% - Accent5 6" xfId="130"/>
    <cellStyle name="40% - Accent5 6 2" xfId="938"/>
    <cellStyle name="40% - Accent5 7" xfId="131"/>
    <cellStyle name="40% - Accent5 7 2" xfId="939"/>
    <cellStyle name="40% - Accent5 8" xfId="132"/>
    <cellStyle name="40% - Accent5 8 2" xfId="940"/>
    <cellStyle name="40% - Accent5 9" xfId="133"/>
    <cellStyle name="40% - Accent5 9 2" xfId="941"/>
    <cellStyle name="40% - Accent6" xfId="134"/>
    <cellStyle name="40% - Accent6 10" xfId="135"/>
    <cellStyle name="40% - Accent6 10 2" xfId="943"/>
    <cellStyle name="40% - Accent6 11" xfId="136"/>
    <cellStyle name="40% - Accent6 11 2" xfId="944"/>
    <cellStyle name="40% - Accent6 12" xfId="942"/>
    <cellStyle name="40% - Accent6 2" xfId="137"/>
    <cellStyle name="40% - Accent6 2 2" xfId="945"/>
    <cellStyle name="40% - Accent6 3" xfId="138"/>
    <cellStyle name="40% - Accent6 3 2" xfId="946"/>
    <cellStyle name="40% - Accent6 4" xfId="139"/>
    <cellStyle name="40% - Accent6 4 2" xfId="947"/>
    <cellStyle name="40% - Accent6 5" xfId="140"/>
    <cellStyle name="40% - Accent6 5 2" xfId="948"/>
    <cellStyle name="40% - Accent6 6" xfId="141"/>
    <cellStyle name="40% - Accent6 6 2" xfId="949"/>
    <cellStyle name="40% - Accent6 7" xfId="142"/>
    <cellStyle name="40% - Accent6 7 2" xfId="950"/>
    <cellStyle name="40% - Accent6 8" xfId="143"/>
    <cellStyle name="40% - Accent6 8 2" xfId="951"/>
    <cellStyle name="40% - Accent6 9" xfId="144"/>
    <cellStyle name="40% - Accent6 9 2" xfId="952"/>
    <cellStyle name="60 % – Poudarek1 2" xfId="145"/>
    <cellStyle name="60 % – Poudarek2 2" xfId="146"/>
    <cellStyle name="60 % – Poudarek3 2" xfId="147"/>
    <cellStyle name="60 % – Poudarek4 2" xfId="148"/>
    <cellStyle name="60 % – Poudarek5 2" xfId="149"/>
    <cellStyle name="60 % – Poudarek6 2" xfId="150"/>
    <cellStyle name="60% - Accent1" xfId="151"/>
    <cellStyle name="60% - Accent2" xfId="152"/>
    <cellStyle name="60% - Accent3" xfId="153"/>
    <cellStyle name="60% - Accent4" xfId="154"/>
    <cellStyle name="60% - Accent5" xfId="155"/>
    <cellStyle name="60% - Accent6" xfId="156"/>
    <cellStyle name="Accent1" xfId="157"/>
    <cellStyle name="Accent1 2" xfId="980"/>
    <cellStyle name="Accent2" xfId="158"/>
    <cellStyle name="Accent2 2" xfId="981"/>
    <cellStyle name="Accent3" xfId="159"/>
    <cellStyle name="Accent3 2" xfId="982"/>
    <cellStyle name="Accent4" xfId="160"/>
    <cellStyle name="Accent4 2" xfId="983"/>
    <cellStyle name="Accent5" xfId="161"/>
    <cellStyle name="Accent6" xfId="162"/>
    <cellStyle name="Accent6 2" xfId="984"/>
    <cellStyle name="Bad" xfId="163"/>
    <cellStyle name="Bad 2" xfId="985"/>
    <cellStyle name="Calculation" xfId="164"/>
    <cellStyle name="Calculation 2" xfId="986"/>
    <cellStyle name="Check Cell" xfId="165"/>
    <cellStyle name="Comma 2" xfId="166"/>
    <cellStyle name="Comma0" xfId="167"/>
    <cellStyle name="Currency0" xfId="168"/>
    <cellStyle name="Date" xfId="169"/>
    <cellStyle name="Dobro 2" xfId="170"/>
    <cellStyle name="Excel Built-in Normal" xfId="171"/>
    <cellStyle name="Explanatory Text" xfId="172"/>
    <cellStyle name="Fixed" xfId="173"/>
    <cellStyle name="Good" xfId="174"/>
    <cellStyle name="Heading 1" xfId="175"/>
    <cellStyle name="Heading 1 2" xfId="987"/>
    <cellStyle name="Heading 2" xfId="176"/>
    <cellStyle name="Heading 2 2" xfId="988"/>
    <cellStyle name="Heading 3" xfId="177"/>
    <cellStyle name="Heading 3 2" xfId="989"/>
    <cellStyle name="Heading 4" xfId="178"/>
    <cellStyle name="Heading 4 2" xfId="990"/>
    <cellStyle name="Heading1" xfId="179"/>
    <cellStyle name="Heading2" xfId="180"/>
    <cellStyle name="Input" xfId="181"/>
    <cellStyle name="Input 2" xfId="991"/>
    <cellStyle name="Izhod 2" xfId="182"/>
    <cellStyle name="Keš" xfId="183"/>
    <cellStyle name="Linked Cell" xfId="184"/>
    <cellStyle name="Linked Cell 2" xfId="992"/>
    <cellStyle name="Naslov 1 2" xfId="185"/>
    <cellStyle name="Naslov 2 2" xfId="186"/>
    <cellStyle name="Naslov 3 2" xfId="187"/>
    <cellStyle name="Naslov 4 2" xfId="188"/>
    <cellStyle name="Naslov 5" xfId="189"/>
    <cellStyle name="Navadno" xfId="0" builtinId="0"/>
    <cellStyle name="Navadno 11 10" xfId="190"/>
    <cellStyle name="Navadno 11 11" xfId="191"/>
    <cellStyle name="Navadno 11 12" xfId="192"/>
    <cellStyle name="Navadno 11 13" xfId="193"/>
    <cellStyle name="Navadno 11 14" xfId="194"/>
    <cellStyle name="Navadno 11 15" xfId="195"/>
    <cellStyle name="Navadno 11 16" xfId="196"/>
    <cellStyle name="Navadno 11 17" xfId="197"/>
    <cellStyle name="Navadno 11 18" xfId="198"/>
    <cellStyle name="Navadno 11 19" xfId="199"/>
    <cellStyle name="Navadno 11 2" xfId="200"/>
    <cellStyle name="Navadno 11 20" xfId="201"/>
    <cellStyle name="Navadno 11 21" xfId="202"/>
    <cellStyle name="Navadno 11 22" xfId="203"/>
    <cellStyle name="Navadno 11 23" xfId="204"/>
    <cellStyle name="Navadno 11 24" xfId="205"/>
    <cellStyle name="Navadno 11 25" xfId="206"/>
    <cellStyle name="Navadno 11 26" xfId="207"/>
    <cellStyle name="Navadno 11 27" xfId="208"/>
    <cellStyle name="Navadno 11 28" xfId="209"/>
    <cellStyle name="Navadno 11 29" xfId="210"/>
    <cellStyle name="Navadno 11 3" xfId="211"/>
    <cellStyle name="Navadno 11 30" xfId="212"/>
    <cellStyle name="Navadno 11 31" xfId="213"/>
    <cellStyle name="Navadno 11 32" xfId="214"/>
    <cellStyle name="Navadno 11 33" xfId="215"/>
    <cellStyle name="Navadno 11 34" xfId="216"/>
    <cellStyle name="Navadno 11 35" xfId="217"/>
    <cellStyle name="Navadno 11 36" xfId="218"/>
    <cellStyle name="Navadno 11 37" xfId="219"/>
    <cellStyle name="Navadno 11 38" xfId="220"/>
    <cellStyle name="Navadno 11 39" xfId="221"/>
    <cellStyle name="Navadno 11 4" xfId="222"/>
    <cellStyle name="Navadno 11 40" xfId="223"/>
    <cellStyle name="Navadno 11 41" xfId="224"/>
    <cellStyle name="Navadno 11 42" xfId="225"/>
    <cellStyle name="Navadno 11 43" xfId="226"/>
    <cellStyle name="Navadno 11 44" xfId="227"/>
    <cellStyle name="Navadno 11 45" xfId="228"/>
    <cellStyle name="Navadno 11 46" xfId="229"/>
    <cellStyle name="Navadno 11 47" xfId="230"/>
    <cellStyle name="Navadno 11 48" xfId="231"/>
    <cellStyle name="Navadno 11 49" xfId="232"/>
    <cellStyle name="Navadno 11 5" xfId="233"/>
    <cellStyle name="Navadno 11 50" xfId="234"/>
    <cellStyle name="Navadno 11 51" xfId="235"/>
    <cellStyle name="Navadno 11 52" xfId="236"/>
    <cellStyle name="Navadno 11 53" xfId="237"/>
    <cellStyle name="Navadno 11 54" xfId="238"/>
    <cellStyle name="Navadno 11 55" xfId="239"/>
    <cellStyle name="Navadno 11 56" xfId="240"/>
    <cellStyle name="Navadno 11 57" xfId="241"/>
    <cellStyle name="Navadno 11 58" xfId="242"/>
    <cellStyle name="Navadno 11 59" xfId="243"/>
    <cellStyle name="Navadno 11 6" xfId="244"/>
    <cellStyle name="Navadno 11 60" xfId="245"/>
    <cellStyle name="Navadno 11 61" xfId="246"/>
    <cellStyle name="Navadno 11 62" xfId="247"/>
    <cellStyle name="Navadno 11 63" xfId="248"/>
    <cellStyle name="Navadno 11 64" xfId="249"/>
    <cellStyle name="Navadno 11 65" xfId="250"/>
    <cellStyle name="Navadno 11 66" xfId="251"/>
    <cellStyle name="Navadno 11 67" xfId="252"/>
    <cellStyle name="Navadno 11 68" xfId="253"/>
    <cellStyle name="Navadno 11 69" xfId="254"/>
    <cellStyle name="Navadno 11 7" xfId="255"/>
    <cellStyle name="Navadno 11 70" xfId="256"/>
    <cellStyle name="Navadno 11 71" xfId="257"/>
    <cellStyle name="Navadno 11 72" xfId="258"/>
    <cellStyle name="Navadno 11 73" xfId="259"/>
    <cellStyle name="Navadno 11 74" xfId="260"/>
    <cellStyle name="Navadno 11 75" xfId="261"/>
    <cellStyle name="Navadno 11 76" xfId="262"/>
    <cellStyle name="Navadno 11 77" xfId="263"/>
    <cellStyle name="Navadno 11 78" xfId="264"/>
    <cellStyle name="Navadno 11 79" xfId="265"/>
    <cellStyle name="Navadno 11 8" xfId="266"/>
    <cellStyle name="Navadno 11 80" xfId="267"/>
    <cellStyle name="Navadno 11 81" xfId="268"/>
    <cellStyle name="Navadno 11 82" xfId="269"/>
    <cellStyle name="Navadno 11 83" xfId="270"/>
    <cellStyle name="Navadno 11 84" xfId="271"/>
    <cellStyle name="Navadno 11 85" xfId="272"/>
    <cellStyle name="Navadno 11 9" xfId="273"/>
    <cellStyle name="Navadno 15" xfId="274"/>
    <cellStyle name="Navadno 17 2" xfId="275"/>
    <cellStyle name="Navadno 17 2 2" xfId="276"/>
    <cellStyle name="Navadno 17 2 2 2" xfId="953"/>
    <cellStyle name="Navadno 19 2" xfId="277"/>
    <cellStyle name="Navadno 19 2 2" xfId="278"/>
    <cellStyle name="Navadno 19 2 2 2" xfId="954"/>
    <cellStyle name="Navadno 2" xfId="279"/>
    <cellStyle name="Navadno 2 2" xfId="280"/>
    <cellStyle name="Navadno 2 2 2 2" xfId="281"/>
    <cellStyle name="Navadno 2 3" xfId="282"/>
    <cellStyle name="Navadno 2 4" xfId="283"/>
    <cellStyle name="Navadno 20 2" xfId="284"/>
    <cellStyle name="Navadno 20 2 2" xfId="285"/>
    <cellStyle name="Navadno 20 2 2 2" xfId="955"/>
    <cellStyle name="Navadno 21 2" xfId="286"/>
    <cellStyle name="Navadno 21 2 2" xfId="287"/>
    <cellStyle name="Navadno 21 2 2 2" xfId="956"/>
    <cellStyle name="Navadno 22 2" xfId="288"/>
    <cellStyle name="Navadno 22 2 2" xfId="289"/>
    <cellStyle name="Navadno 22 2 2 2" xfId="957"/>
    <cellStyle name="Navadno 23 2" xfId="290"/>
    <cellStyle name="Navadno 23 2 2" xfId="291"/>
    <cellStyle name="Navadno 23 2 2 2" xfId="958"/>
    <cellStyle name="Navadno 24 2" xfId="292"/>
    <cellStyle name="Navadno 24 2 2" xfId="293"/>
    <cellStyle name="Navadno 24 2 2 2" xfId="959"/>
    <cellStyle name="Navadno 25 2" xfId="294"/>
    <cellStyle name="Navadno 25 2 2" xfId="295"/>
    <cellStyle name="Navadno 25 2 2 2" xfId="960"/>
    <cellStyle name="Navadno 26 2" xfId="296"/>
    <cellStyle name="Navadno 26 2 2" xfId="297"/>
    <cellStyle name="Navadno 26 2 2 2" xfId="961"/>
    <cellStyle name="Navadno 27 2" xfId="298"/>
    <cellStyle name="Navadno 27 2 2" xfId="299"/>
    <cellStyle name="Navadno 27 2 2 2" xfId="962"/>
    <cellStyle name="Navadno 28 2" xfId="300"/>
    <cellStyle name="Navadno 28 2 2" xfId="301"/>
    <cellStyle name="Navadno 28 2 2 2" xfId="963"/>
    <cellStyle name="Navadno 29 2" xfId="302"/>
    <cellStyle name="Navadno 29 2 2" xfId="303"/>
    <cellStyle name="Navadno 29 2 2 2" xfId="964"/>
    <cellStyle name="Navadno 3" xfId="304"/>
    <cellStyle name="Navadno 3 2" xfId="808"/>
    <cellStyle name="Navadno 3 32" xfId="305"/>
    <cellStyle name="Navadno 30 2" xfId="306"/>
    <cellStyle name="Navadno 31 2" xfId="307"/>
    <cellStyle name="Navadno 32 2" xfId="308"/>
    <cellStyle name="Navadno 33 2" xfId="309"/>
    <cellStyle name="Navadno 34 2" xfId="310"/>
    <cellStyle name="Navadno 34 2 2" xfId="311"/>
    <cellStyle name="Navadno 34 2 2 2" xfId="965"/>
    <cellStyle name="Navadno 35 2" xfId="312"/>
    <cellStyle name="Navadno 35 2 2" xfId="313"/>
    <cellStyle name="Navadno 35 2 2 2" xfId="966"/>
    <cellStyle name="Navadno 36 2" xfId="314"/>
    <cellStyle name="Navadno 37 2" xfId="315"/>
    <cellStyle name="Navadno 37 2 2" xfId="316"/>
    <cellStyle name="Navadno 37 2 2 2" xfId="967"/>
    <cellStyle name="Navadno 38 2" xfId="317"/>
    <cellStyle name="Navadno 38 2 2" xfId="318"/>
    <cellStyle name="Navadno 38 2 2 2" xfId="968"/>
    <cellStyle name="Navadno 39 2" xfId="319"/>
    <cellStyle name="Navadno 39 2 2" xfId="320"/>
    <cellStyle name="Navadno 39 2 2 2" xfId="969"/>
    <cellStyle name="Navadno 4" xfId="321"/>
    <cellStyle name="Navadno 40 2" xfId="322"/>
    <cellStyle name="Navadno 40 2 2" xfId="323"/>
    <cellStyle name="Navadno 40 2 2 2" xfId="970"/>
    <cellStyle name="Navadno 41 2" xfId="324"/>
    <cellStyle name="Navadno 41 2 2" xfId="325"/>
    <cellStyle name="Navadno 41 2 2 2" xfId="971"/>
    <cellStyle name="Navadno 42 2" xfId="326"/>
    <cellStyle name="Navadno 42 3" xfId="327"/>
    <cellStyle name="Navadno 42 3 2" xfId="328"/>
    <cellStyle name="Navadno 42 3 2 2" xfId="972"/>
    <cellStyle name="Navadno 43 2" xfId="329"/>
    <cellStyle name="Navadno 43 2 2" xfId="330"/>
    <cellStyle name="Navadno 43 2 2 2" xfId="973"/>
    <cellStyle name="Navadno 45 2" xfId="331"/>
    <cellStyle name="Navadno 45 2 2" xfId="332"/>
    <cellStyle name="Navadno 45 2 2 2" xfId="974"/>
    <cellStyle name="Navadno 5" xfId="333"/>
    <cellStyle name="Navadno 52" xfId="1001"/>
    <cellStyle name="Navadno 6" xfId="334"/>
    <cellStyle name="Navadno 6 2" xfId="335"/>
    <cellStyle name="Navadno 8" xfId="336"/>
    <cellStyle name="Navadno 9" xfId="337"/>
    <cellStyle name="Navadno_BoQ-SE" xfId="338"/>
    <cellStyle name="Navadno_Predračun 2.del II.faze barvano" xfId="339"/>
    <cellStyle name="Navadno_Volume 4 - BoQ - cene" xfId="340"/>
    <cellStyle name="Neutral" xfId="341"/>
    <cellStyle name="Neutral 2" xfId="993"/>
    <cellStyle name="Nevtralno 2" xfId="342"/>
    <cellStyle name="Nivo_2_Podnaslov" xfId="343"/>
    <cellStyle name="Normal 2" xfId="344"/>
    <cellStyle name="normal 2 2" xfId="345"/>
    <cellStyle name="normal 2 3" xfId="346"/>
    <cellStyle name="Normal 2 4" xfId="347"/>
    <cellStyle name="Normal 3" xfId="348"/>
    <cellStyle name="normal 4" xfId="349"/>
    <cellStyle name="Normal 5" xfId="806"/>
    <cellStyle name="Normal 6" xfId="807"/>
    <cellStyle name="Normal 7" xfId="997"/>
    <cellStyle name="Normal_BoQ - cene sit_eur" xfId="350"/>
    <cellStyle name="Normal_BoQ - cene sit_eur 2 2" xfId="351"/>
    <cellStyle name="Normal_N36023 (2)" xfId="1000"/>
    <cellStyle name="Normal_PL_SD" xfId="999"/>
    <cellStyle name="Normal_Sheet1" xfId="998"/>
    <cellStyle name="Note" xfId="352"/>
    <cellStyle name="Note 2" xfId="994"/>
    <cellStyle name="Odstotek" xfId="979" builtinId="5"/>
    <cellStyle name="Odstotek 2" xfId="353"/>
    <cellStyle name="Odstotek 2 2" xfId="354"/>
    <cellStyle name="Opomba 2" xfId="355"/>
    <cellStyle name="Opomba 2 2" xfId="975"/>
    <cellStyle name="Opozorilo 2" xfId="356"/>
    <cellStyle name="Output" xfId="357"/>
    <cellStyle name="Pojasnjevalno besedilo 2" xfId="358"/>
    <cellStyle name="popis" xfId="805"/>
    <cellStyle name="Poudarek1 2" xfId="359"/>
    <cellStyle name="Poudarek2 2" xfId="360"/>
    <cellStyle name="Poudarek3 2" xfId="361"/>
    <cellStyle name="Poudarek4 2" xfId="362"/>
    <cellStyle name="Poudarek5 2" xfId="363"/>
    <cellStyle name="Poudarek6 2" xfId="364"/>
    <cellStyle name="Povezana celica 2" xfId="365"/>
    <cellStyle name="Preveri celico 2" xfId="366"/>
    <cellStyle name="Računanje 2" xfId="367"/>
    <cellStyle name="Slabo 2" xfId="368"/>
    <cellStyle name="Slog 1" xfId="369"/>
    <cellStyle name="Style 1" xfId="370"/>
    <cellStyle name="tekst-levo" xfId="371"/>
    <cellStyle name="tekst-levo 2" xfId="372"/>
    <cellStyle name="Title" xfId="373"/>
    <cellStyle name="Total" xfId="374"/>
    <cellStyle name="Total 1_Predracun kanal" xfId="375"/>
    <cellStyle name="Total 2" xfId="995"/>
    <cellStyle name="Valuta" xfId="978" builtinId="4"/>
    <cellStyle name="Valuta 2 2" xfId="376"/>
    <cellStyle name="Vejica 2" xfId="377"/>
    <cellStyle name="Vejica 2 2" xfId="378"/>
    <cellStyle name="Vejica 2 2 2" xfId="379"/>
    <cellStyle name="Vejica 2 2 2 2" xfId="977"/>
    <cellStyle name="Vejica 2 2 3" xfId="976"/>
    <cellStyle name="Vejica 2 3" xfId="996"/>
    <cellStyle name="Vejica 31" xfId="380"/>
    <cellStyle name="Vejica 5 10" xfId="381"/>
    <cellStyle name="Vejica 5 10 2" xfId="382"/>
    <cellStyle name="Vejica 5 10 3" xfId="383"/>
    <cellStyle name="Vejica 5 10 4" xfId="384"/>
    <cellStyle name="Vejica 5 10 5" xfId="385"/>
    <cellStyle name="Vejica 5 11" xfId="386"/>
    <cellStyle name="Vejica 5 11 2" xfId="387"/>
    <cellStyle name="Vejica 5 11 3" xfId="388"/>
    <cellStyle name="Vejica 5 11 4" xfId="389"/>
    <cellStyle name="Vejica 5 11 5" xfId="390"/>
    <cellStyle name="Vejica 5 12" xfId="391"/>
    <cellStyle name="Vejica 5 12 2" xfId="392"/>
    <cellStyle name="Vejica 5 12 3" xfId="393"/>
    <cellStyle name="Vejica 5 12 4" xfId="394"/>
    <cellStyle name="Vejica 5 12 5" xfId="395"/>
    <cellStyle name="Vejica 5 13" xfId="396"/>
    <cellStyle name="Vejica 5 13 2" xfId="397"/>
    <cellStyle name="Vejica 5 13 3" xfId="398"/>
    <cellStyle name="Vejica 5 13 4" xfId="399"/>
    <cellStyle name="Vejica 5 13 5" xfId="400"/>
    <cellStyle name="Vejica 5 14" xfId="401"/>
    <cellStyle name="Vejica 5 14 2" xfId="402"/>
    <cellStyle name="Vejica 5 14 3" xfId="403"/>
    <cellStyle name="Vejica 5 14 4" xfId="404"/>
    <cellStyle name="Vejica 5 14 5" xfId="405"/>
    <cellStyle name="Vejica 5 15" xfId="406"/>
    <cellStyle name="Vejica 5 15 2" xfId="407"/>
    <cellStyle name="Vejica 5 15 3" xfId="408"/>
    <cellStyle name="Vejica 5 15 4" xfId="409"/>
    <cellStyle name="Vejica 5 15 5" xfId="410"/>
    <cellStyle name="Vejica 5 16" xfId="411"/>
    <cellStyle name="Vejica 5 16 2" xfId="412"/>
    <cellStyle name="Vejica 5 16 3" xfId="413"/>
    <cellStyle name="Vejica 5 16 4" xfId="414"/>
    <cellStyle name="Vejica 5 16 5" xfId="415"/>
    <cellStyle name="Vejica 5 17" xfId="416"/>
    <cellStyle name="Vejica 5 17 2" xfId="417"/>
    <cellStyle name="Vejica 5 17 3" xfId="418"/>
    <cellStyle name="Vejica 5 17 4" xfId="419"/>
    <cellStyle name="Vejica 5 17 5" xfId="420"/>
    <cellStyle name="Vejica 5 18" xfId="421"/>
    <cellStyle name="Vejica 5 18 2" xfId="422"/>
    <cellStyle name="Vejica 5 18 3" xfId="423"/>
    <cellStyle name="Vejica 5 18 4" xfId="424"/>
    <cellStyle name="Vejica 5 18 5" xfId="425"/>
    <cellStyle name="Vejica 5 19" xfId="426"/>
    <cellStyle name="Vejica 5 19 2" xfId="427"/>
    <cellStyle name="Vejica 5 19 3" xfId="428"/>
    <cellStyle name="Vejica 5 19 4" xfId="429"/>
    <cellStyle name="Vejica 5 19 5" xfId="430"/>
    <cellStyle name="Vejica 5 2" xfId="431"/>
    <cellStyle name="Vejica 5 2 2" xfId="432"/>
    <cellStyle name="Vejica 5 2 3" xfId="433"/>
    <cellStyle name="Vejica 5 2 4" xfId="434"/>
    <cellStyle name="Vejica 5 2 5" xfId="435"/>
    <cellStyle name="Vejica 5 20" xfId="436"/>
    <cellStyle name="Vejica 5 20 2" xfId="437"/>
    <cellStyle name="Vejica 5 20 3" xfId="438"/>
    <cellStyle name="Vejica 5 20 4" xfId="439"/>
    <cellStyle name="Vejica 5 20 5" xfId="440"/>
    <cellStyle name="Vejica 5 21" xfId="441"/>
    <cellStyle name="Vejica 5 21 2" xfId="442"/>
    <cellStyle name="Vejica 5 21 3" xfId="443"/>
    <cellStyle name="Vejica 5 21 4" xfId="444"/>
    <cellStyle name="Vejica 5 21 5" xfId="445"/>
    <cellStyle name="Vejica 5 22" xfId="446"/>
    <cellStyle name="Vejica 5 22 2" xfId="447"/>
    <cellStyle name="Vejica 5 22 3" xfId="448"/>
    <cellStyle name="Vejica 5 22 4" xfId="449"/>
    <cellStyle name="Vejica 5 22 5" xfId="450"/>
    <cellStyle name="Vejica 5 23" xfId="451"/>
    <cellStyle name="Vejica 5 23 2" xfId="452"/>
    <cellStyle name="Vejica 5 23 3" xfId="453"/>
    <cellStyle name="Vejica 5 23 4" xfId="454"/>
    <cellStyle name="Vejica 5 23 5" xfId="455"/>
    <cellStyle name="Vejica 5 24" xfId="456"/>
    <cellStyle name="Vejica 5 24 2" xfId="457"/>
    <cellStyle name="Vejica 5 24 3" xfId="458"/>
    <cellStyle name="Vejica 5 24 4" xfId="459"/>
    <cellStyle name="Vejica 5 24 5" xfId="460"/>
    <cellStyle name="Vejica 5 25" xfId="461"/>
    <cellStyle name="Vejica 5 25 2" xfId="462"/>
    <cellStyle name="Vejica 5 25 3" xfId="463"/>
    <cellStyle name="Vejica 5 25 4" xfId="464"/>
    <cellStyle name="Vejica 5 25 5" xfId="465"/>
    <cellStyle name="Vejica 5 26" xfId="466"/>
    <cellStyle name="Vejica 5 26 2" xfId="467"/>
    <cellStyle name="Vejica 5 26 3" xfId="468"/>
    <cellStyle name="Vejica 5 26 4" xfId="469"/>
    <cellStyle name="Vejica 5 26 5" xfId="470"/>
    <cellStyle name="Vejica 5 27" xfId="471"/>
    <cellStyle name="Vejica 5 27 2" xfId="472"/>
    <cellStyle name="Vejica 5 27 3" xfId="473"/>
    <cellStyle name="Vejica 5 27 4" xfId="474"/>
    <cellStyle name="Vejica 5 27 5" xfId="475"/>
    <cellStyle name="Vejica 5 28" xfId="476"/>
    <cellStyle name="Vejica 5 28 2" xfId="477"/>
    <cellStyle name="Vejica 5 28 3" xfId="478"/>
    <cellStyle name="Vejica 5 28 4" xfId="479"/>
    <cellStyle name="Vejica 5 28 5" xfId="480"/>
    <cellStyle name="Vejica 5 29" xfId="481"/>
    <cellStyle name="Vejica 5 29 2" xfId="482"/>
    <cellStyle name="Vejica 5 29 3" xfId="483"/>
    <cellStyle name="Vejica 5 29 4" xfId="484"/>
    <cellStyle name="Vejica 5 29 5" xfId="485"/>
    <cellStyle name="Vejica 5 3" xfId="486"/>
    <cellStyle name="Vejica 5 3 2" xfId="487"/>
    <cellStyle name="Vejica 5 3 3" xfId="488"/>
    <cellStyle name="Vejica 5 3 4" xfId="489"/>
    <cellStyle name="Vejica 5 3 5" xfId="490"/>
    <cellStyle name="Vejica 5 30" xfId="491"/>
    <cellStyle name="Vejica 5 30 2" xfId="492"/>
    <cellStyle name="Vejica 5 30 3" xfId="493"/>
    <cellStyle name="Vejica 5 30 4" xfId="494"/>
    <cellStyle name="Vejica 5 30 5" xfId="495"/>
    <cellStyle name="Vejica 5 31" xfId="496"/>
    <cellStyle name="Vejica 5 31 2" xfId="497"/>
    <cellStyle name="Vejica 5 31 3" xfId="498"/>
    <cellStyle name="Vejica 5 31 4" xfId="499"/>
    <cellStyle name="Vejica 5 31 5" xfId="500"/>
    <cellStyle name="Vejica 5 32" xfId="501"/>
    <cellStyle name="Vejica 5 32 2" xfId="502"/>
    <cellStyle name="Vejica 5 32 3" xfId="503"/>
    <cellStyle name="Vejica 5 32 4" xfId="504"/>
    <cellStyle name="Vejica 5 32 5" xfId="505"/>
    <cellStyle name="Vejica 5 33" xfId="506"/>
    <cellStyle name="Vejica 5 33 2" xfId="507"/>
    <cellStyle name="Vejica 5 33 3" xfId="508"/>
    <cellStyle name="Vejica 5 33 4" xfId="509"/>
    <cellStyle name="Vejica 5 33 5" xfId="510"/>
    <cellStyle name="Vejica 5 34" xfId="511"/>
    <cellStyle name="Vejica 5 34 2" xfId="512"/>
    <cellStyle name="Vejica 5 34 3" xfId="513"/>
    <cellStyle name="Vejica 5 34 4" xfId="514"/>
    <cellStyle name="Vejica 5 34 5" xfId="515"/>
    <cellStyle name="Vejica 5 35" xfId="516"/>
    <cellStyle name="Vejica 5 35 2" xfId="517"/>
    <cellStyle name="Vejica 5 35 3" xfId="518"/>
    <cellStyle name="Vejica 5 35 4" xfId="519"/>
    <cellStyle name="Vejica 5 35 5" xfId="520"/>
    <cellStyle name="Vejica 5 36" xfId="521"/>
    <cellStyle name="Vejica 5 36 2" xfId="522"/>
    <cellStyle name="Vejica 5 36 3" xfId="523"/>
    <cellStyle name="Vejica 5 36 4" xfId="524"/>
    <cellStyle name="Vejica 5 36 5" xfId="525"/>
    <cellStyle name="Vejica 5 37" xfId="526"/>
    <cellStyle name="Vejica 5 37 2" xfId="527"/>
    <cellStyle name="Vejica 5 37 3" xfId="528"/>
    <cellStyle name="Vejica 5 37 4" xfId="529"/>
    <cellStyle name="Vejica 5 37 5" xfId="530"/>
    <cellStyle name="Vejica 5 38" xfId="531"/>
    <cellStyle name="Vejica 5 38 2" xfId="532"/>
    <cellStyle name="Vejica 5 38 3" xfId="533"/>
    <cellStyle name="Vejica 5 38 4" xfId="534"/>
    <cellStyle name="Vejica 5 38 5" xfId="535"/>
    <cellStyle name="Vejica 5 39" xfId="536"/>
    <cellStyle name="Vejica 5 39 2" xfId="537"/>
    <cellStyle name="Vejica 5 39 3" xfId="538"/>
    <cellStyle name="Vejica 5 39 4" xfId="539"/>
    <cellStyle name="Vejica 5 39 5" xfId="540"/>
    <cellStyle name="Vejica 5 4" xfId="541"/>
    <cellStyle name="Vejica 5 4 2" xfId="542"/>
    <cellStyle name="Vejica 5 4 3" xfId="543"/>
    <cellStyle name="Vejica 5 4 4" xfId="544"/>
    <cellStyle name="Vejica 5 4 5" xfId="545"/>
    <cellStyle name="Vejica 5 40" xfId="546"/>
    <cellStyle name="Vejica 5 40 2" xfId="547"/>
    <cellStyle name="Vejica 5 40 3" xfId="548"/>
    <cellStyle name="Vejica 5 40 4" xfId="549"/>
    <cellStyle name="Vejica 5 40 5" xfId="550"/>
    <cellStyle name="Vejica 5 41" xfId="551"/>
    <cellStyle name="Vejica 5 41 2" xfId="552"/>
    <cellStyle name="Vejica 5 41 3" xfId="553"/>
    <cellStyle name="Vejica 5 41 4" xfId="554"/>
    <cellStyle name="Vejica 5 41 5" xfId="555"/>
    <cellStyle name="Vejica 5 42" xfId="556"/>
    <cellStyle name="Vejica 5 42 2" xfId="557"/>
    <cellStyle name="Vejica 5 42 3" xfId="558"/>
    <cellStyle name="Vejica 5 42 4" xfId="559"/>
    <cellStyle name="Vejica 5 42 5" xfId="560"/>
    <cellStyle name="Vejica 5 43" xfId="561"/>
    <cellStyle name="Vejica 5 43 2" xfId="562"/>
    <cellStyle name="Vejica 5 43 3" xfId="563"/>
    <cellStyle name="Vejica 5 43 4" xfId="564"/>
    <cellStyle name="Vejica 5 43 5" xfId="565"/>
    <cellStyle name="Vejica 5 44" xfId="566"/>
    <cellStyle name="Vejica 5 44 2" xfId="567"/>
    <cellStyle name="Vejica 5 44 3" xfId="568"/>
    <cellStyle name="Vejica 5 44 4" xfId="569"/>
    <cellStyle name="Vejica 5 44 5" xfId="570"/>
    <cellStyle name="Vejica 5 45" xfId="571"/>
    <cellStyle name="Vejica 5 45 2" xfId="572"/>
    <cellStyle name="Vejica 5 45 3" xfId="573"/>
    <cellStyle name="Vejica 5 45 4" xfId="574"/>
    <cellStyle name="Vejica 5 45 5" xfId="575"/>
    <cellStyle name="Vejica 5 46" xfId="576"/>
    <cellStyle name="Vejica 5 46 2" xfId="577"/>
    <cellStyle name="Vejica 5 46 3" xfId="578"/>
    <cellStyle name="Vejica 5 46 4" xfId="579"/>
    <cellStyle name="Vejica 5 46 5" xfId="580"/>
    <cellStyle name="Vejica 5 47" xfId="581"/>
    <cellStyle name="Vejica 5 47 2" xfId="582"/>
    <cellStyle name="Vejica 5 47 3" xfId="583"/>
    <cellStyle name="Vejica 5 47 4" xfId="584"/>
    <cellStyle name="Vejica 5 47 5" xfId="585"/>
    <cellStyle name="Vejica 5 48" xfId="586"/>
    <cellStyle name="Vejica 5 48 2" xfId="587"/>
    <cellStyle name="Vejica 5 48 3" xfId="588"/>
    <cellStyle name="Vejica 5 48 4" xfId="589"/>
    <cellStyle name="Vejica 5 48 5" xfId="590"/>
    <cellStyle name="Vejica 5 49" xfId="591"/>
    <cellStyle name="Vejica 5 49 2" xfId="592"/>
    <cellStyle name="Vejica 5 49 3" xfId="593"/>
    <cellStyle name="Vejica 5 49 4" xfId="594"/>
    <cellStyle name="Vejica 5 49 5" xfId="595"/>
    <cellStyle name="Vejica 5 5" xfId="596"/>
    <cellStyle name="Vejica 5 5 2" xfId="597"/>
    <cellStyle name="Vejica 5 5 3" xfId="598"/>
    <cellStyle name="Vejica 5 5 4" xfId="599"/>
    <cellStyle name="Vejica 5 5 5" xfId="600"/>
    <cellStyle name="Vejica 5 50" xfId="601"/>
    <cellStyle name="Vejica 5 50 2" xfId="602"/>
    <cellStyle name="Vejica 5 50 3" xfId="603"/>
    <cellStyle name="Vejica 5 50 4" xfId="604"/>
    <cellStyle name="Vejica 5 50 5" xfId="605"/>
    <cellStyle name="Vejica 5 51" xfId="606"/>
    <cellStyle name="Vejica 5 51 2" xfId="607"/>
    <cellStyle name="Vejica 5 51 3" xfId="608"/>
    <cellStyle name="Vejica 5 51 4" xfId="609"/>
    <cellStyle name="Vejica 5 51 5" xfId="610"/>
    <cellStyle name="Vejica 5 52" xfId="611"/>
    <cellStyle name="Vejica 5 52 2" xfId="612"/>
    <cellStyle name="Vejica 5 52 3" xfId="613"/>
    <cellStyle name="Vejica 5 52 4" xfId="614"/>
    <cellStyle name="Vejica 5 52 5" xfId="615"/>
    <cellStyle name="Vejica 5 53" xfId="616"/>
    <cellStyle name="Vejica 5 53 2" xfId="617"/>
    <cellStyle name="Vejica 5 53 3" xfId="618"/>
    <cellStyle name="Vejica 5 53 4" xfId="619"/>
    <cellStyle name="Vejica 5 53 5" xfId="620"/>
    <cellStyle name="Vejica 5 54" xfId="621"/>
    <cellStyle name="Vejica 5 54 2" xfId="622"/>
    <cellStyle name="Vejica 5 54 3" xfId="623"/>
    <cellStyle name="Vejica 5 54 4" xfId="624"/>
    <cellStyle name="Vejica 5 54 5" xfId="625"/>
    <cellStyle name="Vejica 5 55" xfId="626"/>
    <cellStyle name="Vejica 5 55 2" xfId="627"/>
    <cellStyle name="Vejica 5 55 3" xfId="628"/>
    <cellStyle name="Vejica 5 55 4" xfId="629"/>
    <cellStyle name="Vejica 5 55 5" xfId="630"/>
    <cellStyle name="Vejica 5 56" xfId="631"/>
    <cellStyle name="Vejica 5 56 2" xfId="632"/>
    <cellStyle name="Vejica 5 56 3" xfId="633"/>
    <cellStyle name="Vejica 5 56 4" xfId="634"/>
    <cellStyle name="Vejica 5 56 5" xfId="635"/>
    <cellStyle name="Vejica 5 57" xfId="636"/>
    <cellStyle name="Vejica 5 57 2" xfId="637"/>
    <cellStyle name="Vejica 5 57 3" xfId="638"/>
    <cellStyle name="Vejica 5 57 4" xfId="639"/>
    <cellStyle name="Vejica 5 57 5" xfId="640"/>
    <cellStyle name="Vejica 5 58" xfId="641"/>
    <cellStyle name="Vejica 5 58 2" xfId="642"/>
    <cellStyle name="Vejica 5 58 3" xfId="643"/>
    <cellStyle name="Vejica 5 58 4" xfId="644"/>
    <cellStyle name="Vejica 5 58 5" xfId="645"/>
    <cellStyle name="Vejica 5 59" xfId="646"/>
    <cellStyle name="Vejica 5 59 2" xfId="647"/>
    <cellStyle name="Vejica 5 59 3" xfId="648"/>
    <cellStyle name="Vejica 5 59 4" xfId="649"/>
    <cellStyle name="Vejica 5 59 5" xfId="650"/>
    <cellStyle name="Vejica 5 6" xfId="651"/>
    <cellStyle name="Vejica 5 6 2" xfId="652"/>
    <cellStyle name="Vejica 5 6 3" xfId="653"/>
    <cellStyle name="Vejica 5 6 4" xfId="654"/>
    <cellStyle name="Vejica 5 6 5" xfId="655"/>
    <cellStyle name="Vejica 5 60" xfId="656"/>
    <cellStyle name="Vejica 5 60 2" xfId="657"/>
    <cellStyle name="Vejica 5 60 3" xfId="658"/>
    <cellStyle name="Vejica 5 60 4" xfId="659"/>
    <cellStyle name="Vejica 5 60 5" xfId="660"/>
    <cellStyle name="Vejica 5 61" xfId="661"/>
    <cellStyle name="Vejica 5 61 2" xfId="662"/>
    <cellStyle name="Vejica 5 61 3" xfId="663"/>
    <cellStyle name="Vejica 5 61 4" xfId="664"/>
    <cellStyle name="Vejica 5 61 5" xfId="665"/>
    <cellStyle name="Vejica 5 62" xfId="666"/>
    <cellStyle name="Vejica 5 62 2" xfId="667"/>
    <cellStyle name="Vejica 5 62 3" xfId="668"/>
    <cellStyle name="Vejica 5 62 4" xfId="669"/>
    <cellStyle name="Vejica 5 62 5" xfId="670"/>
    <cellStyle name="Vejica 5 63" xfId="671"/>
    <cellStyle name="Vejica 5 63 2" xfId="672"/>
    <cellStyle name="Vejica 5 63 3" xfId="673"/>
    <cellStyle name="Vejica 5 63 4" xfId="674"/>
    <cellStyle name="Vejica 5 63 5" xfId="675"/>
    <cellStyle name="Vejica 5 64" xfId="676"/>
    <cellStyle name="Vejica 5 64 2" xfId="677"/>
    <cellStyle name="Vejica 5 64 3" xfId="678"/>
    <cellStyle name="Vejica 5 64 4" xfId="679"/>
    <cellStyle name="Vejica 5 64 5" xfId="680"/>
    <cellStyle name="Vejica 5 65" xfId="681"/>
    <cellStyle name="Vejica 5 65 2" xfId="682"/>
    <cellStyle name="Vejica 5 65 3" xfId="683"/>
    <cellStyle name="Vejica 5 65 4" xfId="684"/>
    <cellStyle name="Vejica 5 65 5" xfId="685"/>
    <cellStyle name="Vejica 5 66" xfId="686"/>
    <cellStyle name="Vejica 5 66 2" xfId="687"/>
    <cellStyle name="Vejica 5 66 3" xfId="688"/>
    <cellStyle name="Vejica 5 66 4" xfId="689"/>
    <cellStyle name="Vejica 5 66 5" xfId="690"/>
    <cellStyle name="Vejica 5 67" xfId="691"/>
    <cellStyle name="Vejica 5 67 2" xfId="692"/>
    <cellStyle name="Vejica 5 67 3" xfId="693"/>
    <cellStyle name="Vejica 5 67 4" xfId="694"/>
    <cellStyle name="Vejica 5 67 5" xfId="695"/>
    <cellStyle name="Vejica 5 68" xfId="696"/>
    <cellStyle name="Vejica 5 68 2" xfId="697"/>
    <cellStyle name="Vejica 5 68 3" xfId="698"/>
    <cellStyle name="Vejica 5 68 4" xfId="699"/>
    <cellStyle name="Vejica 5 68 5" xfId="700"/>
    <cellStyle name="Vejica 5 69" xfId="701"/>
    <cellStyle name="Vejica 5 69 2" xfId="702"/>
    <cellStyle name="Vejica 5 69 3" xfId="703"/>
    <cellStyle name="Vejica 5 69 4" xfId="704"/>
    <cellStyle name="Vejica 5 69 5" xfId="705"/>
    <cellStyle name="Vejica 5 7" xfId="706"/>
    <cellStyle name="Vejica 5 7 2" xfId="707"/>
    <cellStyle name="Vejica 5 7 3" xfId="708"/>
    <cellStyle name="Vejica 5 7 4" xfId="709"/>
    <cellStyle name="Vejica 5 7 5" xfId="710"/>
    <cellStyle name="Vejica 5 70" xfId="711"/>
    <cellStyle name="Vejica 5 70 2" xfId="712"/>
    <cellStyle name="Vejica 5 70 3" xfId="713"/>
    <cellStyle name="Vejica 5 70 4" xfId="714"/>
    <cellStyle name="Vejica 5 70 5" xfId="715"/>
    <cellStyle name="Vejica 5 71" xfId="716"/>
    <cellStyle name="Vejica 5 71 2" xfId="717"/>
    <cellStyle name="Vejica 5 71 3" xfId="718"/>
    <cellStyle name="Vejica 5 71 4" xfId="719"/>
    <cellStyle name="Vejica 5 71 5" xfId="720"/>
    <cellStyle name="Vejica 5 72" xfId="721"/>
    <cellStyle name="Vejica 5 72 2" xfId="722"/>
    <cellStyle name="Vejica 5 72 3" xfId="723"/>
    <cellStyle name="Vejica 5 72 4" xfId="724"/>
    <cellStyle name="Vejica 5 72 5" xfId="725"/>
    <cellStyle name="Vejica 5 73" xfId="726"/>
    <cellStyle name="Vejica 5 73 2" xfId="727"/>
    <cellStyle name="Vejica 5 73 3" xfId="728"/>
    <cellStyle name="Vejica 5 73 4" xfId="729"/>
    <cellStyle name="Vejica 5 73 5" xfId="730"/>
    <cellStyle name="Vejica 5 74" xfId="731"/>
    <cellStyle name="Vejica 5 74 2" xfId="732"/>
    <cellStyle name="Vejica 5 74 3" xfId="733"/>
    <cellStyle name="Vejica 5 74 4" xfId="734"/>
    <cellStyle name="Vejica 5 74 5" xfId="735"/>
    <cellStyle name="Vejica 5 75" xfId="736"/>
    <cellStyle name="Vejica 5 75 2" xfId="737"/>
    <cellStyle name="Vejica 5 75 3" xfId="738"/>
    <cellStyle name="Vejica 5 75 4" xfId="739"/>
    <cellStyle name="Vejica 5 75 5" xfId="740"/>
    <cellStyle name="Vejica 5 76" xfId="741"/>
    <cellStyle name="Vejica 5 76 2" xfId="742"/>
    <cellStyle name="Vejica 5 76 3" xfId="743"/>
    <cellStyle name="Vejica 5 76 4" xfId="744"/>
    <cellStyle name="Vejica 5 76 5" xfId="745"/>
    <cellStyle name="Vejica 5 77" xfId="746"/>
    <cellStyle name="Vejica 5 77 2" xfId="747"/>
    <cellStyle name="Vejica 5 77 3" xfId="748"/>
    <cellStyle name="Vejica 5 77 4" xfId="749"/>
    <cellStyle name="Vejica 5 77 5" xfId="750"/>
    <cellStyle name="Vejica 5 78" xfId="751"/>
    <cellStyle name="Vejica 5 78 2" xfId="752"/>
    <cellStyle name="Vejica 5 78 3" xfId="753"/>
    <cellStyle name="Vejica 5 78 4" xfId="754"/>
    <cellStyle name="Vejica 5 78 5" xfId="755"/>
    <cellStyle name="Vejica 5 79" xfId="756"/>
    <cellStyle name="Vejica 5 79 2" xfId="757"/>
    <cellStyle name="Vejica 5 79 3" xfId="758"/>
    <cellStyle name="Vejica 5 79 4" xfId="759"/>
    <cellStyle name="Vejica 5 79 5" xfId="760"/>
    <cellStyle name="Vejica 5 8" xfId="761"/>
    <cellStyle name="Vejica 5 8 2" xfId="762"/>
    <cellStyle name="Vejica 5 8 3" xfId="763"/>
    <cellStyle name="Vejica 5 8 4" xfId="764"/>
    <cellStyle name="Vejica 5 8 5" xfId="765"/>
    <cellStyle name="Vejica 5 80" xfId="766"/>
    <cellStyle name="Vejica 5 80 2" xfId="767"/>
    <cellStyle name="Vejica 5 80 3" xfId="768"/>
    <cellStyle name="Vejica 5 80 4" xfId="769"/>
    <cellStyle name="Vejica 5 80 5" xfId="770"/>
    <cellStyle name="Vejica 5 81" xfId="771"/>
    <cellStyle name="Vejica 5 81 2" xfId="772"/>
    <cellStyle name="Vejica 5 81 3" xfId="773"/>
    <cellStyle name="Vejica 5 81 4" xfId="774"/>
    <cellStyle name="Vejica 5 81 5" xfId="775"/>
    <cellStyle name="Vejica 5 82" xfId="776"/>
    <cellStyle name="Vejica 5 82 2" xfId="777"/>
    <cellStyle name="Vejica 5 82 3" xfId="778"/>
    <cellStyle name="Vejica 5 82 4" xfId="779"/>
    <cellStyle name="Vejica 5 82 5" xfId="780"/>
    <cellStyle name="Vejica 5 83" xfId="781"/>
    <cellStyle name="Vejica 5 83 2" xfId="782"/>
    <cellStyle name="Vejica 5 83 3" xfId="783"/>
    <cellStyle name="Vejica 5 83 4" xfId="784"/>
    <cellStyle name="Vejica 5 83 5" xfId="785"/>
    <cellStyle name="Vejica 5 84" xfId="786"/>
    <cellStyle name="Vejica 5 84 2" xfId="787"/>
    <cellStyle name="Vejica 5 84 3" xfId="788"/>
    <cellStyle name="Vejica 5 84 4" xfId="789"/>
    <cellStyle name="Vejica 5 84 5" xfId="790"/>
    <cellStyle name="Vejica 5 85" xfId="791"/>
    <cellStyle name="Vejica 5 85 2" xfId="792"/>
    <cellStyle name="Vejica 5 85 3" xfId="793"/>
    <cellStyle name="Vejica 5 85 4" xfId="794"/>
    <cellStyle name="Vejica 5 85 5" xfId="795"/>
    <cellStyle name="Vejica 5 9" xfId="796"/>
    <cellStyle name="Vejica 5 9 2" xfId="797"/>
    <cellStyle name="Vejica 5 9 3" xfId="798"/>
    <cellStyle name="Vejica 5 9 4" xfId="799"/>
    <cellStyle name="Vejica 5 9 5" xfId="800"/>
    <cellStyle name="Vnos 2" xfId="801"/>
    <cellStyle name="Vsota 2" xfId="802"/>
    <cellStyle name="Warning Text" xfId="803"/>
    <cellStyle name="Zuza" xfId="804"/>
  </cellStyles>
  <dxfs count="0"/>
  <tableStyles count="0" defaultTableStyle="TableStyleMedium2" defaultPivotStyle="PivotStyleLight16"/>
  <colors>
    <mruColors>
      <color rgb="FF43B0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showWhiteSpace="0" view="pageBreakPreview" zoomScale="115" zoomScaleNormal="115" zoomScaleSheetLayoutView="115" workbookViewId="0">
      <selection activeCell="B10" sqref="B10:C10"/>
    </sheetView>
  </sheetViews>
  <sheetFormatPr defaultColWidth="5.6640625" defaultRowHeight="13.8" x14ac:dyDescent="0.3"/>
  <cols>
    <col min="1" max="1" width="8.6640625" style="1" customWidth="1"/>
    <col min="2" max="2" width="63.33203125" style="3" customWidth="1"/>
    <col min="3" max="3" width="13.33203125" style="3" customWidth="1"/>
    <col min="4" max="4" width="19.5546875" style="2" customWidth="1"/>
    <col min="5" max="5" width="9.109375" style="5" hidden="1" customWidth="1"/>
    <col min="6" max="254" width="9.109375" style="5" customWidth="1"/>
    <col min="255" max="255" width="5.6640625" style="5" customWidth="1"/>
    <col min="256" max="256" width="40.6640625" style="5" customWidth="1"/>
    <col min="257" max="16384" width="5.6640625" style="5"/>
  </cols>
  <sheetData>
    <row r="1" spans="1:9" s="6" customFormat="1" ht="16.5" thickBot="1" x14ac:dyDescent="0.35">
      <c r="A1" s="401"/>
      <c r="B1" s="402"/>
      <c r="C1" s="402"/>
      <c r="D1" s="403"/>
    </row>
    <row r="2" spans="1:9" s="6" customFormat="1" ht="40.5" customHeight="1" thickBot="1" x14ac:dyDescent="0.35">
      <c r="A2" s="407" t="s">
        <v>157</v>
      </c>
      <c r="B2" s="408"/>
      <c r="C2" s="408"/>
      <c r="D2" s="409"/>
    </row>
    <row r="3" spans="1:9" s="7" customFormat="1" ht="21.45" thickBot="1" x14ac:dyDescent="0.35">
      <c r="A3" s="404" t="s">
        <v>12</v>
      </c>
      <c r="B3" s="405"/>
      <c r="C3" s="405"/>
      <c r="D3" s="406"/>
    </row>
    <row r="4" spans="1:9" s="6" customFormat="1" ht="16.05" x14ac:dyDescent="0.45">
      <c r="A4" s="15"/>
      <c r="B4" s="16"/>
      <c r="C4" s="16"/>
      <c r="D4" s="17"/>
    </row>
    <row r="5" spans="1:9" s="6" customFormat="1" x14ac:dyDescent="0.3">
      <c r="A5" s="415" t="s">
        <v>0</v>
      </c>
      <c r="B5" s="411" t="s">
        <v>1</v>
      </c>
      <c r="C5" s="412"/>
      <c r="D5" s="417" t="s">
        <v>2</v>
      </c>
    </row>
    <row r="6" spans="1:9" s="6" customFormat="1" x14ac:dyDescent="0.3">
      <c r="A6" s="416"/>
      <c r="B6" s="413"/>
      <c r="C6" s="414"/>
      <c r="D6" s="418"/>
    </row>
    <row r="7" spans="1:9" s="6" customFormat="1" ht="16.5" thickBot="1" x14ac:dyDescent="0.5">
      <c r="A7" s="18"/>
      <c r="B7" s="19"/>
      <c r="C7" s="19"/>
      <c r="D7" s="20"/>
    </row>
    <row r="8" spans="1:9" ht="18.45" thickTop="1" thickBot="1" x14ac:dyDescent="0.35">
      <c r="A8" s="421" t="s">
        <v>152</v>
      </c>
      <c r="B8" s="422"/>
      <c r="C8" s="422" t="s">
        <v>151</v>
      </c>
      <c r="D8" s="423"/>
      <c r="E8" s="8"/>
      <c r="I8" s="9"/>
    </row>
    <row r="9" spans="1:9" ht="16.5" thickBot="1" x14ac:dyDescent="0.5">
      <c r="A9" s="29"/>
      <c r="B9" s="30"/>
      <c r="C9" s="30"/>
      <c r="D9" s="31"/>
      <c r="E9" s="8"/>
    </row>
    <row r="10" spans="1:9" ht="15.6" thickBot="1" x14ac:dyDescent="0.4">
      <c r="A10" s="21" t="s">
        <v>43</v>
      </c>
      <c r="B10" s="399" t="s">
        <v>23</v>
      </c>
      <c r="C10" s="400"/>
      <c r="D10" s="22">
        <f>SUM(C11:C16)</f>
        <v>0</v>
      </c>
      <c r="E10" s="8"/>
      <c r="I10" s="10"/>
    </row>
    <row r="11" spans="1:9" ht="15" x14ac:dyDescent="0.35">
      <c r="A11" s="32" t="s">
        <v>46</v>
      </c>
      <c r="B11" s="33" t="s">
        <v>6</v>
      </c>
      <c r="C11" s="24">
        <f>'1-Cesta'!F50</f>
        <v>0</v>
      </c>
      <c r="D11" s="34"/>
      <c r="E11" s="8"/>
      <c r="G11" s="108"/>
      <c r="I11" s="10"/>
    </row>
    <row r="12" spans="1:9" ht="15" x14ac:dyDescent="0.35">
      <c r="A12" s="35" t="s">
        <v>47</v>
      </c>
      <c r="B12" s="23" t="s">
        <v>34</v>
      </c>
      <c r="C12" s="24">
        <f>'1-Cesta'!F104</f>
        <v>0</v>
      </c>
      <c r="D12" s="25"/>
    </row>
    <row r="13" spans="1:9" ht="15" x14ac:dyDescent="0.35">
      <c r="A13" s="32" t="s">
        <v>48</v>
      </c>
      <c r="B13" s="23" t="s">
        <v>37</v>
      </c>
      <c r="C13" s="24">
        <f>'1-Cesta'!F162</f>
        <v>0</v>
      </c>
      <c r="D13" s="25"/>
    </row>
    <row r="14" spans="1:9" s="11" customFormat="1" ht="15" x14ac:dyDescent="0.35">
      <c r="A14" s="35" t="s">
        <v>49</v>
      </c>
      <c r="B14" s="23" t="s">
        <v>41</v>
      </c>
      <c r="C14" s="24">
        <f>'1-Cesta'!F192</f>
        <v>0</v>
      </c>
      <c r="D14" s="25"/>
    </row>
    <row r="15" spans="1:9" s="11" customFormat="1" ht="15" x14ac:dyDescent="0.35">
      <c r="A15" s="35" t="s">
        <v>50</v>
      </c>
      <c r="B15" s="125" t="s">
        <v>42</v>
      </c>
      <c r="C15" s="24">
        <f>'1-Cesta'!F242</f>
        <v>0</v>
      </c>
      <c r="D15" s="25"/>
    </row>
    <row r="16" spans="1:9" s="11" customFormat="1" ht="15.6" thickBot="1" x14ac:dyDescent="0.4">
      <c r="A16" s="35" t="s">
        <v>283</v>
      </c>
      <c r="B16" s="26" t="s">
        <v>154</v>
      </c>
      <c r="C16" s="27">
        <f>'1-Cesta'!F262</f>
        <v>0</v>
      </c>
      <c r="D16" s="28"/>
    </row>
    <row r="17" spans="1:9" ht="16.5" thickBot="1" x14ac:dyDescent="0.5">
      <c r="A17" s="29"/>
      <c r="B17" s="30"/>
      <c r="C17" s="30"/>
      <c r="D17" s="31"/>
    </row>
    <row r="18" spans="1:9" ht="15.6" thickBot="1" x14ac:dyDescent="0.4">
      <c r="A18" s="92" t="s">
        <v>44</v>
      </c>
      <c r="B18" s="399" t="s">
        <v>24</v>
      </c>
      <c r="C18" s="400"/>
      <c r="D18" s="93">
        <f>SUM(C19:C21)</f>
        <v>0</v>
      </c>
      <c r="E18" s="8"/>
    </row>
    <row r="19" spans="1:9" ht="15" x14ac:dyDescent="0.35">
      <c r="A19" s="94" t="s">
        <v>20</v>
      </c>
      <c r="B19" s="33" t="s">
        <v>327</v>
      </c>
      <c r="C19" s="24">
        <f>'2-MK'!F63</f>
        <v>0</v>
      </c>
      <c r="D19" s="95"/>
      <c r="E19" s="8"/>
    </row>
    <row r="20" spans="1:9" s="11" customFormat="1" ht="15" x14ac:dyDescent="0.35">
      <c r="A20" s="94" t="s">
        <v>174</v>
      </c>
      <c r="B20" s="33" t="s">
        <v>328</v>
      </c>
      <c r="C20" s="129">
        <f>'2-MK'!F112</f>
        <v>0</v>
      </c>
      <c r="D20" s="130"/>
      <c r="E20" s="8"/>
    </row>
    <row r="21" spans="1:9" s="11" customFormat="1" ht="15" x14ac:dyDescent="0.35">
      <c r="A21" s="94" t="s">
        <v>175</v>
      </c>
      <c r="B21" s="33" t="s">
        <v>329</v>
      </c>
      <c r="C21" s="129">
        <f>'2-MK'!F157</f>
        <v>0</v>
      </c>
      <c r="D21" s="130"/>
      <c r="E21" s="8"/>
    </row>
    <row r="22" spans="1:9" ht="16.5" thickBot="1" x14ac:dyDescent="0.5">
      <c r="A22" s="29"/>
      <c r="B22" s="30"/>
      <c r="C22" s="30"/>
      <c r="D22" s="31"/>
      <c r="E22" s="8"/>
    </row>
    <row r="23" spans="1:9" ht="15.6" thickBot="1" x14ac:dyDescent="0.4">
      <c r="A23" s="21" t="s">
        <v>45</v>
      </c>
      <c r="B23" s="399" t="s">
        <v>118</v>
      </c>
      <c r="C23" s="400"/>
      <c r="D23" s="22">
        <f>SUM(C24:C24)</f>
        <v>0</v>
      </c>
      <c r="E23" s="4"/>
      <c r="F23" s="4"/>
      <c r="G23" s="8"/>
      <c r="I23" s="10"/>
    </row>
    <row r="24" spans="1:9" ht="15.6" thickBot="1" x14ac:dyDescent="0.4">
      <c r="A24" s="36" t="s">
        <v>13</v>
      </c>
      <c r="B24" s="26" t="s">
        <v>331</v>
      </c>
      <c r="C24" s="27">
        <f>'3-FK'!F63</f>
        <v>0</v>
      </c>
      <c r="D24" s="28"/>
      <c r="E24" s="4"/>
      <c r="F24" s="4"/>
      <c r="G24" s="8"/>
      <c r="I24" s="10"/>
    </row>
    <row r="25" spans="1:9" s="4" customFormat="1" ht="16.5" thickBot="1" x14ac:dyDescent="0.5">
      <c r="A25" s="37"/>
      <c r="B25" s="37"/>
      <c r="C25" s="37"/>
      <c r="D25" s="37"/>
      <c r="I25" s="258"/>
    </row>
    <row r="26" spans="1:9" s="4" customFormat="1" ht="15.6" thickBot="1" x14ac:dyDescent="0.4">
      <c r="A26" s="21" t="s">
        <v>441</v>
      </c>
      <c r="B26" s="399" t="s">
        <v>442</v>
      </c>
      <c r="C26" s="400"/>
      <c r="D26" s="22">
        <f>'4-CR'!G103</f>
        <v>0</v>
      </c>
      <c r="I26" s="258"/>
    </row>
    <row r="27" spans="1:9" s="4" customFormat="1" ht="16.5" thickBot="1" x14ac:dyDescent="0.5">
      <c r="A27" s="37"/>
      <c r="B27" s="37"/>
      <c r="C27" s="37"/>
      <c r="D27" s="37"/>
      <c r="I27" s="258"/>
    </row>
    <row r="28" spans="1:9" s="4" customFormat="1" ht="15.6" thickBot="1" x14ac:dyDescent="0.4">
      <c r="A28" s="21" t="s">
        <v>443</v>
      </c>
      <c r="B28" s="399" t="s">
        <v>444</v>
      </c>
      <c r="C28" s="400"/>
      <c r="D28" s="22">
        <f>'5-TK'!G42</f>
        <v>0</v>
      </c>
      <c r="I28" s="258"/>
    </row>
    <row r="29" spans="1:9" s="4" customFormat="1" ht="16.5" thickBot="1" x14ac:dyDescent="0.5">
      <c r="A29" s="37"/>
      <c r="B29" s="37"/>
      <c r="C29" s="37"/>
      <c r="D29" s="37"/>
      <c r="I29" s="258"/>
    </row>
    <row r="30" spans="1:9" s="4" customFormat="1" ht="15.6" thickBot="1" x14ac:dyDescent="0.4">
      <c r="A30" s="21" t="s">
        <v>445</v>
      </c>
      <c r="B30" s="399" t="s">
        <v>446</v>
      </c>
      <c r="C30" s="400"/>
      <c r="D30" s="22">
        <f>SUM(C31:C32)</f>
        <v>0</v>
      </c>
      <c r="I30" s="258"/>
    </row>
    <row r="31" spans="1:9" s="11" customFormat="1" ht="15" x14ac:dyDescent="0.35">
      <c r="A31" s="94" t="s">
        <v>250</v>
      </c>
      <c r="B31" s="33" t="s">
        <v>449</v>
      </c>
      <c r="C31" s="24">
        <f>'6-PLIN'!F123+'6-PLIN'!F208</f>
        <v>0</v>
      </c>
      <c r="D31" s="95"/>
      <c r="E31" s="8"/>
    </row>
    <row r="32" spans="1:9" s="11" customFormat="1" ht="15" x14ac:dyDescent="0.35">
      <c r="A32" s="94" t="s">
        <v>447</v>
      </c>
      <c r="B32" s="33" t="s">
        <v>448</v>
      </c>
      <c r="C32" s="129">
        <f>'6-PLIN'!F300+'6-PLIN'!F360</f>
        <v>0</v>
      </c>
      <c r="D32" s="130"/>
      <c r="E32" s="8"/>
    </row>
    <row r="33" spans="1:5" customFormat="1" ht="15" customHeight="1" thickBot="1" x14ac:dyDescent="0.5">
      <c r="A33" s="37"/>
      <c r="B33" s="37"/>
      <c r="C33" s="37"/>
      <c r="D33" s="37"/>
    </row>
    <row r="34" spans="1:5" s="6" customFormat="1" ht="18" thickBot="1" x14ac:dyDescent="0.35">
      <c r="A34" s="401" t="s">
        <v>18</v>
      </c>
      <c r="B34" s="402"/>
      <c r="C34" s="420"/>
      <c r="D34" s="38">
        <f>SUM(D9:D30)</f>
        <v>0</v>
      </c>
    </row>
    <row r="35" spans="1:5" s="6" customFormat="1" ht="16.5" customHeight="1" thickBot="1" x14ac:dyDescent="0.35">
      <c r="A35" s="407" t="s">
        <v>15</v>
      </c>
      <c r="B35" s="408"/>
      <c r="C35" s="419"/>
      <c r="D35" s="38">
        <f>D34*0.22</f>
        <v>0</v>
      </c>
    </row>
    <row r="36" spans="1:5" s="6" customFormat="1" ht="16.5" customHeight="1" thickBot="1" x14ac:dyDescent="0.35">
      <c r="A36" s="407" t="s">
        <v>19</v>
      </c>
      <c r="B36" s="408"/>
      <c r="C36" s="419"/>
      <c r="D36" s="39">
        <f>D34+D35</f>
        <v>0</v>
      </c>
    </row>
    <row r="37" spans="1:5" customFormat="1" ht="15" customHeight="1" x14ac:dyDescent="0.45">
      <c r="A37" s="37"/>
      <c r="B37" s="37"/>
      <c r="C37" s="37"/>
      <c r="D37" s="37"/>
    </row>
    <row r="38" spans="1:5" ht="54.75" customHeight="1" x14ac:dyDescent="0.3">
      <c r="A38" s="410" t="s">
        <v>14</v>
      </c>
      <c r="B38" s="410"/>
      <c r="C38" s="410"/>
      <c r="D38" s="410"/>
      <c r="E38" s="8"/>
    </row>
    <row r="39" spans="1:5" ht="13.05" x14ac:dyDescent="0.3">
      <c r="A39" s="14"/>
      <c r="B39" s="12"/>
      <c r="C39" s="12"/>
      <c r="D39" s="13"/>
    </row>
  </sheetData>
  <mergeCells count="18">
    <mergeCell ref="A38:D38"/>
    <mergeCell ref="B5:C6"/>
    <mergeCell ref="A5:A6"/>
    <mergeCell ref="D5:D6"/>
    <mergeCell ref="A35:C35"/>
    <mergeCell ref="A36:C36"/>
    <mergeCell ref="B10:C10"/>
    <mergeCell ref="A34:C34"/>
    <mergeCell ref="B18:C18"/>
    <mergeCell ref="A8:B8"/>
    <mergeCell ref="C8:D8"/>
    <mergeCell ref="B23:C23"/>
    <mergeCell ref="B26:C26"/>
    <mergeCell ref="B28:C28"/>
    <mergeCell ref="B30:C30"/>
    <mergeCell ref="A1:D1"/>
    <mergeCell ref="A3:D3"/>
    <mergeCell ref="A2:D2"/>
  </mergeCells>
  <phoneticPr fontId="35" type="noConversion"/>
  <pageMargins left="0.7" right="0.7" top="0.75" bottom="0.75" header="0.3" footer="0.3"/>
  <pageSetup paperSize="9" scale="83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262"/>
  <sheetViews>
    <sheetView view="pageBreakPreview" topLeftCell="A31" zoomScaleNormal="130" zoomScaleSheetLayoutView="100" workbookViewId="0">
      <selection activeCell="F241" sqref="F241"/>
    </sheetView>
  </sheetViews>
  <sheetFormatPr defaultColWidth="10.33203125" defaultRowHeight="15" x14ac:dyDescent="0.3"/>
  <cols>
    <col min="1" max="1" width="10.44140625" style="497" bestFit="1" customWidth="1"/>
    <col min="2" max="2" width="75.5546875" style="512" customWidth="1"/>
    <col min="3" max="3" width="6.44140625" style="499" bestFit="1" customWidth="1"/>
    <col min="4" max="4" width="11.33203125" style="500" bestFit="1" customWidth="1"/>
    <col min="5" max="5" width="11" style="501" bestFit="1" customWidth="1"/>
    <col min="6" max="6" width="16.5546875" style="502" bestFit="1" customWidth="1"/>
    <col min="7" max="16384" width="10.33203125" style="112"/>
  </cols>
  <sheetData>
    <row r="1" spans="1:43" s="435" customFormat="1" x14ac:dyDescent="0.3">
      <c r="A1" s="424" t="s">
        <v>157</v>
      </c>
      <c r="B1" s="425"/>
      <c r="C1" s="425"/>
      <c r="D1" s="425"/>
      <c r="E1" s="425"/>
      <c r="F1" s="426"/>
    </row>
    <row r="2" spans="1:43" s="435" customFormat="1" ht="15.6" thickBot="1" x14ac:dyDescent="0.35">
      <c r="A2" s="427"/>
      <c r="B2" s="428"/>
      <c r="C2" s="428"/>
      <c r="D2" s="428"/>
      <c r="E2" s="428"/>
      <c r="F2" s="429"/>
    </row>
    <row r="3" spans="1:43" s="435" customFormat="1" ht="15.6" thickBot="1" x14ac:dyDescent="0.35">
      <c r="A3" s="430"/>
      <c r="B3" s="431"/>
      <c r="C3" s="41"/>
      <c r="D3" s="42"/>
      <c r="E3" s="43"/>
      <c r="F3" s="436"/>
    </row>
    <row r="4" spans="1:43" s="45" customFormat="1" ht="19.8" thickBot="1" x14ac:dyDescent="0.35">
      <c r="A4" s="437" t="str">
        <f>Rekapitulacija!B10</f>
        <v>PROMETNE POVRŠINE</v>
      </c>
      <c r="B4" s="438"/>
      <c r="C4" s="438"/>
      <c r="D4" s="438"/>
      <c r="E4" s="438"/>
      <c r="F4" s="439"/>
    </row>
    <row r="5" spans="1:43" x14ac:dyDescent="0.3">
      <c r="A5" s="46"/>
      <c r="B5" s="47"/>
      <c r="C5" s="48"/>
      <c r="D5" s="48"/>
      <c r="E5" s="49"/>
      <c r="F5" s="49"/>
    </row>
    <row r="6" spans="1:43" s="45" customFormat="1" ht="30" x14ac:dyDescent="0.3">
      <c r="A6" s="440" t="s">
        <v>0</v>
      </c>
      <c r="B6" s="441" t="s">
        <v>1</v>
      </c>
      <c r="C6" s="442" t="s">
        <v>3</v>
      </c>
      <c r="D6" s="443" t="s">
        <v>7</v>
      </c>
      <c r="E6" s="444" t="s">
        <v>4</v>
      </c>
      <c r="F6" s="444" t="s">
        <v>5</v>
      </c>
    </row>
    <row r="7" spans="1:43" s="435" customFormat="1" ht="15.6" thickBot="1" x14ac:dyDescent="0.35">
      <c r="A7" s="445"/>
      <c r="B7" s="446"/>
      <c r="C7" s="447"/>
      <c r="D7" s="448"/>
      <c r="E7" s="449"/>
      <c r="F7" s="450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</row>
    <row r="8" spans="1:43" s="456" customFormat="1" ht="19.8" thickBot="1" x14ac:dyDescent="0.35">
      <c r="A8" s="122" t="s">
        <v>158</v>
      </c>
      <c r="B8" s="451" t="s">
        <v>6</v>
      </c>
      <c r="C8" s="452"/>
      <c r="D8" s="453"/>
      <c r="E8" s="454"/>
      <c r="F8" s="45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</row>
    <row r="9" spans="1:43" s="461" customFormat="1" ht="15.6" thickBot="1" x14ac:dyDescent="0.35">
      <c r="A9" s="457"/>
      <c r="B9" s="458"/>
      <c r="C9" s="447"/>
      <c r="D9" s="459"/>
      <c r="E9" s="449"/>
      <c r="F9" s="460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</row>
    <row r="10" spans="1:43" s="464" customFormat="1" x14ac:dyDescent="0.3">
      <c r="A10" s="118" t="s">
        <v>159</v>
      </c>
      <c r="B10" s="462" t="s">
        <v>16</v>
      </c>
      <c r="C10" s="89"/>
      <c r="D10" s="90"/>
      <c r="E10" s="91"/>
      <c r="F10" s="463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</row>
    <row r="11" spans="1:43" s="464" customFormat="1" x14ac:dyDescent="0.3">
      <c r="A11" s="115"/>
      <c r="B11" s="465"/>
      <c r="C11" s="466"/>
      <c r="D11" s="467"/>
      <c r="E11" s="468"/>
      <c r="F11" s="469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</row>
    <row r="12" spans="1:43" ht="21" customHeight="1" x14ac:dyDescent="0.3">
      <c r="A12" s="109" t="s">
        <v>73</v>
      </c>
      <c r="B12" s="77" t="s">
        <v>84</v>
      </c>
      <c r="C12" s="78" t="s">
        <v>11</v>
      </c>
      <c r="D12" s="79">
        <v>326</v>
      </c>
      <c r="E12" s="110"/>
      <c r="F12" s="111">
        <f>E12*D12</f>
        <v>0</v>
      </c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</row>
    <row r="13" spans="1:43" x14ac:dyDescent="0.3">
      <c r="A13" s="115"/>
      <c r="B13" s="77"/>
      <c r="C13" s="78"/>
      <c r="D13" s="79"/>
      <c r="E13" s="110"/>
      <c r="F13" s="111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</row>
    <row r="14" spans="1:43" ht="30" x14ac:dyDescent="0.3">
      <c r="A14" s="109" t="s">
        <v>160</v>
      </c>
      <c r="B14" s="77" t="s">
        <v>83</v>
      </c>
      <c r="C14" s="78" t="s">
        <v>8</v>
      </c>
      <c r="D14" s="79">
        <v>20</v>
      </c>
      <c r="E14" s="110"/>
      <c r="F14" s="111">
        <f t="shared" ref="F14" si="0">E14*D14</f>
        <v>0</v>
      </c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</row>
    <row r="15" spans="1:43" x14ac:dyDescent="0.3">
      <c r="A15" s="115"/>
      <c r="B15" s="77"/>
      <c r="C15" s="78"/>
      <c r="D15" s="79"/>
      <c r="E15" s="110"/>
      <c r="F15" s="111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</row>
    <row r="16" spans="1:43" ht="30" x14ac:dyDescent="0.3">
      <c r="A16" s="109" t="s">
        <v>76</v>
      </c>
      <c r="B16" s="77" t="s">
        <v>31</v>
      </c>
      <c r="C16" s="96">
        <v>0.05</v>
      </c>
      <c r="D16" s="79"/>
      <c r="E16" s="110"/>
      <c r="F16" s="111">
        <f>SUM(F12:F15)*C16</f>
        <v>0</v>
      </c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</row>
    <row r="17" spans="1:43" x14ac:dyDescent="0.3">
      <c r="A17" s="109"/>
      <c r="B17" s="77"/>
      <c r="C17" s="96"/>
      <c r="D17" s="79"/>
      <c r="E17" s="110"/>
      <c r="F17" s="111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</row>
    <row r="18" spans="1:43" ht="15.6" thickBot="1" x14ac:dyDescent="0.35">
      <c r="A18" s="116" t="s">
        <v>159</v>
      </c>
      <c r="B18" s="470" t="s">
        <v>16</v>
      </c>
      <c r="C18" s="100"/>
      <c r="D18" s="101"/>
      <c r="E18" s="471"/>
      <c r="F18" s="472">
        <f>SUM(F12:F16)</f>
        <v>0</v>
      </c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</row>
    <row r="19" spans="1:43" ht="15.6" thickBot="1" x14ac:dyDescent="0.35">
      <c r="A19" s="127"/>
      <c r="B19" s="473"/>
      <c r="C19" s="97"/>
      <c r="D19" s="98"/>
      <c r="E19" s="474"/>
      <c r="F19" s="47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</row>
    <row r="20" spans="1:43" x14ac:dyDescent="0.3">
      <c r="A20" s="118" t="s">
        <v>47</v>
      </c>
      <c r="B20" s="476" t="s">
        <v>161</v>
      </c>
      <c r="C20" s="89"/>
      <c r="D20" s="90"/>
      <c r="E20" s="91"/>
      <c r="F20" s="463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</row>
    <row r="21" spans="1:43" x14ac:dyDescent="0.3">
      <c r="A21" s="109"/>
      <c r="B21" s="477"/>
      <c r="C21" s="478"/>
      <c r="D21" s="79"/>
      <c r="E21" s="110"/>
      <c r="F21" s="111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</row>
    <row r="22" spans="1:43" x14ac:dyDescent="0.3">
      <c r="A22" s="109" t="s">
        <v>74</v>
      </c>
      <c r="B22" s="477" t="s">
        <v>162</v>
      </c>
      <c r="C22" s="478" t="s">
        <v>8</v>
      </c>
      <c r="D22" s="79">
        <v>1</v>
      </c>
      <c r="E22" s="110"/>
      <c r="F22" s="111">
        <f t="shared" ref="F22:F36" si="1">E22*D22</f>
        <v>0</v>
      </c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</row>
    <row r="23" spans="1:43" x14ac:dyDescent="0.3">
      <c r="A23" s="109"/>
      <c r="B23" s="477"/>
      <c r="C23" s="478"/>
      <c r="D23" s="79"/>
      <c r="E23" s="110"/>
      <c r="F23" s="111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</row>
    <row r="24" spans="1:43" ht="45" x14ac:dyDescent="0.3">
      <c r="A24" s="109" t="s">
        <v>77</v>
      </c>
      <c r="B24" s="477" t="s">
        <v>170</v>
      </c>
      <c r="C24" s="478" t="s">
        <v>8</v>
      </c>
      <c r="D24" s="79">
        <v>6</v>
      </c>
      <c r="E24" s="110"/>
      <c r="F24" s="111">
        <f>E24*D24</f>
        <v>0</v>
      </c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</row>
    <row r="25" spans="1:43" x14ac:dyDescent="0.3">
      <c r="A25" s="109"/>
      <c r="B25" s="477"/>
      <c r="C25" s="478"/>
      <c r="D25" s="79"/>
      <c r="E25" s="110"/>
      <c r="F25" s="111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</row>
    <row r="26" spans="1:43" ht="45" x14ac:dyDescent="0.3">
      <c r="A26" s="109" t="s">
        <v>78</v>
      </c>
      <c r="B26" s="477" t="s">
        <v>163</v>
      </c>
      <c r="C26" s="478" t="s">
        <v>9</v>
      </c>
      <c r="D26" s="79">
        <v>2097.1</v>
      </c>
      <c r="E26" s="110"/>
      <c r="F26" s="111">
        <f t="shared" si="1"/>
        <v>0</v>
      </c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</row>
    <row r="27" spans="1:43" x14ac:dyDescent="0.3">
      <c r="A27" s="109"/>
      <c r="B27" s="477"/>
      <c r="C27" s="478"/>
      <c r="D27" s="79"/>
      <c r="E27" s="110"/>
      <c r="F27" s="111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</row>
    <row r="28" spans="1:43" x14ac:dyDescent="0.3">
      <c r="A28" s="109" t="s">
        <v>88</v>
      </c>
      <c r="B28" s="477" t="s">
        <v>164</v>
      </c>
      <c r="C28" s="478" t="s">
        <v>11</v>
      </c>
      <c r="D28" s="79">
        <v>84.7</v>
      </c>
      <c r="E28" s="110"/>
      <c r="F28" s="111">
        <f t="shared" si="1"/>
        <v>0</v>
      </c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</row>
    <row r="29" spans="1:43" x14ac:dyDescent="0.3">
      <c r="A29" s="109"/>
      <c r="B29" s="477"/>
      <c r="C29" s="478"/>
      <c r="D29" s="79"/>
      <c r="E29" s="110"/>
      <c r="F29" s="111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</row>
    <row r="30" spans="1:43" ht="45" x14ac:dyDescent="0.3">
      <c r="A30" s="109" t="s">
        <v>165</v>
      </c>
      <c r="B30" s="477" t="s">
        <v>166</v>
      </c>
      <c r="C30" s="478" t="s">
        <v>11</v>
      </c>
      <c r="D30" s="79">
        <v>203.6</v>
      </c>
      <c r="E30" s="110"/>
      <c r="F30" s="111">
        <f t="shared" si="1"/>
        <v>0</v>
      </c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</row>
    <row r="31" spans="1:43" x14ac:dyDescent="0.3">
      <c r="A31" s="109"/>
      <c r="B31" s="477"/>
      <c r="C31" s="478"/>
      <c r="D31" s="79"/>
      <c r="E31" s="110"/>
      <c r="F31" s="111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</row>
    <row r="32" spans="1:43" x14ac:dyDescent="0.3">
      <c r="A32" s="109" t="s">
        <v>167</v>
      </c>
      <c r="B32" s="477" t="s">
        <v>171</v>
      </c>
      <c r="C32" s="478" t="s">
        <v>8</v>
      </c>
      <c r="D32" s="79">
        <v>18</v>
      </c>
      <c r="E32" s="110"/>
      <c r="F32" s="111">
        <f t="shared" si="1"/>
        <v>0</v>
      </c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</row>
    <row r="33" spans="1:43" x14ac:dyDescent="0.3">
      <c r="A33" s="109"/>
      <c r="B33" s="477"/>
      <c r="C33" s="478"/>
      <c r="D33" s="79"/>
      <c r="E33" s="110"/>
      <c r="F33" s="111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</row>
    <row r="34" spans="1:43" ht="30" x14ac:dyDescent="0.3">
      <c r="A34" s="109" t="s">
        <v>168</v>
      </c>
      <c r="B34" s="477" t="s">
        <v>172</v>
      </c>
      <c r="C34" s="478" t="s">
        <v>8</v>
      </c>
      <c r="D34" s="79">
        <v>18</v>
      </c>
      <c r="E34" s="110"/>
      <c r="F34" s="111">
        <f t="shared" ref="F34" si="2">E34*D34</f>
        <v>0</v>
      </c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</row>
    <row r="35" spans="1:43" x14ac:dyDescent="0.3">
      <c r="A35" s="109"/>
      <c r="B35" s="477"/>
      <c r="C35" s="478"/>
      <c r="D35" s="79"/>
      <c r="E35" s="110"/>
      <c r="F35" s="111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</row>
    <row r="36" spans="1:43" ht="30" x14ac:dyDescent="0.3">
      <c r="A36" s="109" t="s">
        <v>169</v>
      </c>
      <c r="B36" s="477" t="s">
        <v>572</v>
      </c>
      <c r="C36" s="478" t="s">
        <v>9</v>
      </c>
      <c r="D36" s="79">
        <v>2355.8000000000002</v>
      </c>
      <c r="E36" s="110"/>
      <c r="F36" s="111">
        <f t="shared" si="1"/>
        <v>0</v>
      </c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</row>
    <row r="37" spans="1:43" x14ac:dyDescent="0.3">
      <c r="A37" s="109"/>
      <c r="B37" s="477"/>
      <c r="C37" s="478"/>
      <c r="D37" s="79"/>
      <c r="E37" s="110"/>
      <c r="F37" s="111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</row>
    <row r="38" spans="1:43" ht="30" x14ac:dyDescent="0.3">
      <c r="A38" s="109" t="s">
        <v>571</v>
      </c>
      <c r="B38" s="477" t="s">
        <v>31</v>
      </c>
      <c r="C38" s="96">
        <v>0.05</v>
      </c>
      <c r="D38" s="79"/>
      <c r="E38" s="110"/>
      <c r="F38" s="111">
        <f>SUM(F22:F36)*C38</f>
        <v>0</v>
      </c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</row>
    <row r="39" spans="1:43" x14ac:dyDescent="0.3">
      <c r="A39" s="120"/>
      <c r="B39" s="479"/>
      <c r="C39" s="480"/>
      <c r="D39" s="79"/>
      <c r="E39" s="481"/>
      <c r="F39" s="482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</row>
    <row r="40" spans="1:43" ht="15.6" thickBot="1" x14ac:dyDescent="0.35">
      <c r="A40" s="116" t="s">
        <v>47</v>
      </c>
      <c r="B40" s="483" t="s">
        <v>161</v>
      </c>
      <c r="C40" s="484"/>
      <c r="D40" s="101"/>
      <c r="E40" s="471"/>
      <c r="F40" s="472">
        <f>SUM(F21:F38)</f>
        <v>0</v>
      </c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</row>
    <row r="41" spans="1:43" ht="15.6" thickBot="1" x14ac:dyDescent="0.35">
      <c r="A41" s="117"/>
      <c r="B41" s="97"/>
      <c r="C41" s="102"/>
      <c r="D41" s="98"/>
      <c r="E41" s="474"/>
      <c r="F41" s="48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</row>
    <row r="42" spans="1:43" x14ac:dyDescent="0.3">
      <c r="A42" s="118" t="s">
        <v>48</v>
      </c>
      <c r="B42" s="462" t="s">
        <v>33</v>
      </c>
      <c r="C42" s="89"/>
      <c r="D42" s="90"/>
      <c r="E42" s="91"/>
      <c r="F42" s="463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</row>
    <row r="43" spans="1:43" x14ac:dyDescent="0.3">
      <c r="A43" s="119"/>
      <c r="B43" s="486"/>
      <c r="C43" s="103"/>
      <c r="D43" s="104"/>
      <c r="E43" s="105"/>
      <c r="F43" s="487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</row>
    <row r="44" spans="1:43" x14ac:dyDescent="0.3">
      <c r="A44" s="109" t="s">
        <v>75</v>
      </c>
      <c r="B44" s="77" t="s">
        <v>82</v>
      </c>
      <c r="C44" s="78" t="s">
        <v>28</v>
      </c>
      <c r="D44" s="79">
        <v>40</v>
      </c>
      <c r="E44" s="110"/>
      <c r="F44" s="111">
        <f>E44*D44</f>
        <v>0</v>
      </c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</row>
    <row r="45" spans="1:43" x14ac:dyDescent="0.3">
      <c r="A45" s="119"/>
      <c r="B45" s="77"/>
      <c r="C45" s="78"/>
      <c r="D45" s="79"/>
      <c r="E45" s="110"/>
      <c r="F45" s="111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</row>
    <row r="46" spans="1:43" ht="30" x14ac:dyDescent="0.3">
      <c r="A46" s="109" t="s">
        <v>153</v>
      </c>
      <c r="B46" s="77" t="s">
        <v>31</v>
      </c>
      <c r="C46" s="99">
        <v>0.05</v>
      </c>
      <c r="D46" s="79"/>
      <c r="E46" s="110"/>
      <c r="F46" s="111">
        <f>SUM(F44:F44)*C46</f>
        <v>0</v>
      </c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</row>
    <row r="47" spans="1:43" x14ac:dyDescent="0.3">
      <c r="A47" s="120"/>
      <c r="B47" s="80"/>
      <c r="C47" s="106"/>
      <c r="D47" s="79"/>
      <c r="E47" s="481"/>
      <c r="F47" s="482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</row>
    <row r="48" spans="1:43" ht="15.6" thickBot="1" x14ac:dyDescent="0.35">
      <c r="A48" s="116" t="s">
        <v>48</v>
      </c>
      <c r="B48" s="470" t="s">
        <v>33</v>
      </c>
      <c r="C48" s="100"/>
      <c r="D48" s="101"/>
      <c r="E48" s="471"/>
      <c r="F48" s="472">
        <f>SUM(F44:F46)</f>
        <v>0</v>
      </c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</row>
    <row r="49" spans="1:43" ht="15.6" thickBot="1" x14ac:dyDescent="0.35">
      <c r="A49" s="121"/>
      <c r="B49" s="488"/>
      <c r="C49" s="488"/>
      <c r="D49" s="488"/>
      <c r="E49" s="488"/>
      <c r="F49" s="489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</row>
    <row r="50" spans="1:43" ht="19.8" thickBot="1" x14ac:dyDescent="0.35">
      <c r="A50" s="122" t="s">
        <v>158</v>
      </c>
      <c r="B50" s="451" t="s">
        <v>6</v>
      </c>
      <c r="C50" s="452"/>
      <c r="D50" s="453"/>
      <c r="E50" s="454"/>
      <c r="F50" s="490">
        <f>F48+F40+F18</f>
        <v>0</v>
      </c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</row>
    <row r="51" spans="1:43" ht="15.6" thickBot="1" x14ac:dyDescent="0.35">
      <c r="A51" s="128"/>
      <c r="B51" s="491"/>
      <c r="C51" s="492"/>
      <c r="D51" s="493"/>
      <c r="E51" s="494"/>
      <c r="F51" s="49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</row>
    <row r="52" spans="1:43" ht="19.8" thickBot="1" x14ac:dyDescent="0.35">
      <c r="A52" s="122" t="s">
        <v>173</v>
      </c>
      <c r="B52" s="496" t="s">
        <v>34</v>
      </c>
      <c r="C52" s="452"/>
      <c r="D52" s="453"/>
      <c r="E52" s="454"/>
      <c r="F52" s="45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</row>
    <row r="53" spans="1:43" ht="15.6" thickBot="1" x14ac:dyDescent="0.35">
      <c r="B53" s="498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</row>
    <row r="54" spans="1:43" x14ac:dyDescent="0.3">
      <c r="A54" s="118" t="s">
        <v>20</v>
      </c>
      <c r="B54" s="476" t="s">
        <v>17</v>
      </c>
      <c r="C54" s="89"/>
      <c r="D54" s="90"/>
      <c r="E54" s="91"/>
      <c r="F54" s="463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</row>
    <row r="55" spans="1:43" x14ac:dyDescent="0.3">
      <c r="A55" s="109"/>
      <c r="B55" s="477"/>
      <c r="C55" s="99"/>
      <c r="D55" s="79"/>
      <c r="E55" s="110"/>
      <c r="F55" s="111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</row>
    <row r="56" spans="1:43" ht="30" x14ac:dyDescent="0.3">
      <c r="A56" s="109" t="s">
        <v>29</v>
      </c>
      <c r="B56" s="477" t="s">
        <v>573</v>
      </c>
      <c r="C56" s="99" t="s">
        <v>10</v>
      </c>
      <c r="D56" s="79">
        <v>278.60000000000002</v>
      </c>
      <c r="E56" s="110"/>
      <c r="F56" s="111">
        <f>E56*D56</f>
        <v>0</v>
      </c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</row>
    <row r="57" spans="1:43" x14ac:dyDescent="0.3">
      <c r="A57" s="109"/>
      <c r="B57" s="477"/>
      <c r="C57" s="99"/>
      <c r="D57" s="79"/>
      <c r="E57" s="110"/>
      <c r="F57" s="111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</row>
    <row r="58" spans="1:43" ht="30" x14ac:dyDescent="0.3">
      <c r="A58" s="109" t="s">
        <v>30</v>
      </c>
      <c r="B58" s="477" t="s">
        <v>574</v>
      </c>
      <c r="C58" s="99" t="s">
        <v>10</v>
      </c>
      <c r="D58" s="79">
        <v>2678.6</v>
      </c>
      <c r="E58" s="110"/>
      <c r="F58" s="111">
        <f>E58*D58</f>
        <v>0</v>
      </c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</row>
    <row r="59" spans="1:43" x14ac:dyDescent="0.3">
      <c r="A59" s="109"/>
      <c r="B59" s="477"/>
      <c r="C59" s="99"/>
      <c r="D59" s="79"/>
      <c r="E59" s="110"/>
      <c r="F59" s="111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</row>
    <row r="60" spans="1:43" ht="30" x14ac:dyDescent="0.3">
      <c r="A60" s="109" t="s">
        <v>32</v>
      </c>
      <c r="B60" s="477" t="s">
        <v>575</v>
      </c>
      <c r="C60" s="99" t="s">
        <v>10</v>
      </c>
      <c r="D60" s="79">
        <v>2481.6</v>
      </c>
      <c r="E60" s="110"/>
      <c r="F60" s="111">
        <f>E60*D60</f>
        <v>0</v>
      </c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</row>
    <row r="61" spans="1:43" x14ac:dyDescent="0.3">
      <c r="A61" s="109"/>
      <c r="B61" s="477"/>
      <c r="C61" s="99"/>
      <c r="D61" s="79"/>
      <c r="E61" s="110"/>
      <c r="F61" s="111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</row>
    <row r="62" spans="1:43" ht="45" x14ac:dyDescent="0.3">
      <c r="A62" s="109" t="s">
        <v>51</v>
      </c>
      <c r="B62" s="477" t="s">
        <v>176</v>
      </c>
      <c r="C62" s="99" t="s">
        <v>10</v>
      </c>
      <c r="D62" s="79">
        <v>26.9</v>
      </c>
      <c r="E62" s="110"/>
      <c r="F62" s="111">
        <f t="shared" ref="F62:F66" si="3">E62*D62</f>
        <v>0</v>
      </c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</row>
    <row r="63" spans="1:43" x14ac:dyDescent="0.3">
      <c r="A63" s="109"/>
      <c r="B63" s="477"/>
      <c r="C63" s="99"/>
      <c r="D63" s="79"/>
      <c r="E63" s="110"/>
      <c r="F63" s="111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</row>
    <row r="64" spans="1:43" x14ac:dyDescent="0.3">
      <c r="A64" s="109" t="s">
        <v>52</v>
      </c>
      <c r="B64" s="477" t="s">
        <v>254</v>
      </c>
      <c r="C64" s="99" t="s">
        <v>89</v>
      </c>
      <c r="D64" s="79">
        <v>4934.7</v>
      </c>
      <c r="E64" s="110"/>
      <c r="F64" s="111">
        <f t="shared" si="3"/>
        <v>0</v>
      </c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</row>
    <row r="65" spans="1:43" x14ac:dyDescent="0.3">
      <c r="A65" s="109"/>
      <c r="B65" s="477"/>
      <c r="C65" s="99"/>
      <c r="D65" s="79"/>
      <c r="E65" s="110"/>
      <c r="F65" s="111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</row>
    <row r="66" spans="1:43" ht="30" x14ac:dyDescent="0.3">
      <c r="A66" s="109" t="s">
        <v>53</v>
      </c>
      <c r="B66" s="477" t="s">
        <v>90</v>
      </c>
      <c r="C66" s="99" t="s">
        <v>89</v>
      </c>
      <c r="D66" s="79">
        <v>4515.3</v>
      </c>
      <c r="E66" s="110"/>
      <c r="F66" s="111">
        <f t="shared" si="3"/>
        <v>0</v>
      </c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</row>
    <row r="67" spans="1:43" x14ac:dyDescent="0.3">
      <c r="A67" s="109"/>
      <c r="B67" s="477"/>
      <c r="C67" s="99"/>
      <c r="D67" s="79"/>
      <c r="E67" s="110"/>
      <c r="F67" s="111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</row>
    <row r="68" spans="1:43" ht="30" x14ac:dyDescent="0.3">
      <c r="A68" s="109" t="s">
        <v>54</v>
      </c>
      <c r="B68" s="477" t="s">
        <v>177</v>
      </c>
      <c r="C68" s="99" t="s">
        <v>89</v>
      </c>
      <c r="D68" s="79">
        <v>419.4</v>
      </c>
      <c r="E68" s="110"/>
      <c r="F68" s="111">
        <f>E68*D68</f>
        <v>0</v>
      </c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</row>
    <row r="69" spans="1:43" x14ac:dyDescent="0.3">
      <c r="A69" s="109"/>
      <c r="B69" s="477"/>
      <c r="C69" s="99"/>
      <c r="D69" s="79"/>
      <c r="E69" s="110"/>
      <c r="F69" s="111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</row>
    <row r="70" spans="1:43" ht="30" x14ac:dyDescent="0.3">
      <c r="A70" s="109" t="s">
        <v>55</v>
      </c>
      <c r="B70" s="477" t="s">
        <v>31</v>
      </c>
      <c r="C70" s="99">
        <v>0.05</v>
      </c>
      <c r="D70" s="79"/>
      <c r="E70" s="110"/>
      <c r="F70" s="111">
        <f>SUM(F56:F69)*C70</f>
        <v>0</v>
      </c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</row>
    <row r="71" spans="1:43" x14ac:dyDescent="0.3">
      <c r="A71" s="109"/>
      <c r="B71" s="477"/>
      <c r="C71" s="99"/>
      <c r="D71" s="79"/>
      <c r="E71" s="110"/>
      <c r="F71" s="111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</row>
    <row r="72" spans="1:43" ht="15.6" thickBot="1" x14ac:dyDescent="0.35">
      <c r="A72" s="116" t="s">
        <v>20</v>
      </c>
      <c r="B72" s="483" t="s">
        <v>17</v>
      </c>
      <c r="C72" s="484"/>
      <c r="D72" s="101"/>
      <c r="E72" s="471"/>
      <c r="F72" s="472">
        <f>SUM(F56:F71)</f>
        <v>0</v>
      </c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</row>
    <row r="73" spans="1:43" ht="15.6" thickBot="1" x14ac:dyDescent="0.35">
      <c r="B73" s="498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</row>
    <row r="74" spans="1:43" x14ac:dyDescent="0.3">
      <c r="A74" s="118" t="s">
        <v>174</v>
      </c>
      <c r="B74" s="476" t="s">
        <v>35</v>
      </c>
      <c r="C74" s="89"/>
      <c r="D74" s="90"/>
      <c r="E74" s="91"/>
      <c r="F74" s="463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</row>
    <row r="75" spans="1:43" x14ac:dyDescent="0.3">
      <c r="A75" s="109"/>
      <c r="B75" s="477"/>
      <c r="C75" s="99"/>
      <c r="D75" s="79"/>
      <c r="E75" s="110"/>
      <c r="F75" s="111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</row>
    <row r="76" spans="1:43" x14ac:dyDescent="0.3">
      <c r="A76" s="109" t="s">
        <v>178</v>
      </c>
      <c r="B76" s="477" t="s">
        <v>85</v>
      </c>
      <c r="C76" s="99" t="s">
        <v>9</v>
      </c>
      <c r="D76" s="79">
        <v>3663.1</v>
      </c>
      <c r="E76" s="110"/>
      <c r="F76" s="111">
        <f>E76*D76</f>
        <v>0</v>
      </c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</row>
    <row r="77" spans="1:43" x14ac:dyDescent="0.3">
      <c r="A77" s="109"/>
      <c r="B77" s="477"/>
      <c r="C77" s="99"/>
      <c r="D77" s="79"/>
      <c r="E77" s="110"/>
      <c r="F77" s="111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</row>
    <row r="78" spans="1:43" ht="30" x14ac:dyDescent="0.3">
      <c r="A78" s="109" t="s">
        <v>179</v>
      </c>
      <c r="B78" s="477" t="s">
        <v>86</v>
      </c>
      <c r="C78" s="99" t="s">
        <v>9</v>
      </c>
      <c r="D78" s="79">
        <v>3663.1</v>
      </c>
      <c r="E78" s="110"/>
      <c r="F78" s="111">
        <f>E78*D78</f>
        <v>0</v>
      </c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</row>
    <row r="79" spans="1:43" x14ac:dyDescent="0.3">
      <c r="A79" s="109"/>
      <c r="B79" s="477"/>
      <c r="C79" s="99"/>
      <c r="D79" s="79"/>
      <c r="E79" s="110"/>
      <c r="F79" s="111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</row>
    <row r="80" spans="1:43" ht="30" x14ac:dyDescent="0.3">
      <c r="A80" s="109" t="s">
        <v>180</v>
      </c>
      <c r="B80" s="477" t="s">
        <v>31</v>
      </c>
      <c r="C80" s="99">
        <v>0.05</v>
      </c>
      <c r="D80" s="79"/>
      <c r="E80" s="110"/>
      <c r="F80" s="111">
        <f>SUM(F75:F79)*C80</f>
        <v>0</v>
      </c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</row>
    <row r="81" spans="1:43" x14ac:dyDescent="0.3">
      <c r="A81" s="109"/>
      <c r="B81" s="477"/>
      <c r="C81" s="99"/>
      <c r="D81" s="79"/>
      <c r="E81" s="110"/>
      <c r="F81" s="111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</row>
    <row r="82" spans="1:43" ht="15.6" thickBot="1" x14ac:dyDescent="0.35">
      <c r="A82" s="116" t="s">
        <v>174</v>
      </c>
      <c r="B82" s="483" t="s">
        <v>35</v>
      </c>
      <c r="C82" s="484"/>
      <c r="D82" s="101"/>
      <c r="E82" s="471"/>
      <c r="F82" s="472">
        <f>SUM(F76:F81)</f>
        <v>0</v>
      </c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</row>
    <row r="83" spans="1:43" ht="15.6" thickBot="1" x14ac:dyDescent="0.35">
      <c r="B83" s="498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</row>
    <row r="84" spans="1:43" x14ac:dyDescent="0.3">
      <c r="A84" s="118" t="s">
        <v>175</v>
      </c>
      <c r="B84" s="476" t="s">
        <v>36</v>
      </c>
      <c r="C84" s="89"/>
      <c r="D84" s="90"/>
      <c r="E84" s="91"/>
      <c r="F84" s="463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</row>
    <row r="85" spans="1:43" x14ac:dyDescent="0.3">
      <c r="A85" s="109"/>
      <c r="B85" s="477"/>
      <c r="C85" s="99"/>
      <c r="D85" s="79"/>
      <c r="E85" s="110"/>
      <c r="F85" s="111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</row>
    <row r="86" spans="1:43" ht="45" x14ac:dyDescent="0.3">
      <c r="A86" s="109" t="s">
        <v>181</v>
      </c>
      <c r="B86" s="477" t="s">
        <v>576</v>
      </c>
      <c r="C86" s="99" t="s">
        <v>10</v>
      </c>
      <c r="D86" s="79">
        <v>2688.4</v>
      </c>
      <c r="E86" s="110"/>
      <c r="F86" s="111">
        <f>E86*D86</f>
        <v>0</v>
      </c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</row>
    <row r="87" spans="1:43" x14ac:dyDescent="0.3">
      <c r="A87" s="109"/>
      <c r="B87" s="477"/>
      <c r="C87" s="99"/>
      <c r="D87" s="79"/>
      <c r="E87" s="110"/>
      <c r="F87" s="111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</row>
    <row r="88" spans="1:43" x14ac:dyDescent="0.3">
      <c r="A88" s="109" t="s">
        <v>183</v>
      </c>
      <c r="B88" s="477" t="s">
        <v>577</v>
      </c>
      <c r="C88" s="99" t="s">
        <v>9</v>
      </c>
      <c r="D88" s="79">
        <v>3663.1</v>
      </c>
      <c r="E88" s="110"/>
      <c r="F88" s="111">
        <f>E88*D88</f>
        <v>0</v>
      </c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</row>
    <row r="89" spans="1:43" x14ac:dyDescent="0.3">
      <c r="A89" s="109"/>
      <c r="B89" s="477"/>
      <c r="C89" s="99"/>
      <c r="D89" s="79"/>
      <c r="E89" s="110"/>
      <c r="F89" s="111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</row>
    <row r="90" spans="1:43" x14ac:dyDescent="0.3">
      <c r="A90" s="109" t="s">
        <v>185</v>
      </c>
      <c r="B90" s="477" t="s">
        <v>182</v>
      </c>
      <c r="C90" s="99" t="s">
        <v>10</v>
      </c>
      <c r="D90" s="79">
        <v>435.5</v>
      </c>
      <c r="E90" s="110"/>
      <c r="F90" s="111">
        <f>E90*D90</f>
        <v>0</v>
      </c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</row>
    <row r="91" spans="1:43" x14ac:dyDescent="0.3">
      <c r="A91" s="109"/>
      <c r="B91" s="477"/>
      <c r="C91" s="99"/>
      <c r="D91" s="79"/>
      <c r="E91" s="110"/>
      <c r="F91" s="111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</row>
    <row r="92" spans="1:43" x14ac:dyDescent="0.3">
      <c r="A92" s="109" t="s">
        <v>186</v>
      </c>
      <c r="B92" s="477" t="s">
        <v>184</v>
      </c>
      <c r="C92" s="99" t="s">
        <v>9</v>
      </c>
      <c r="D92" s="79">
        <v>354.5</v>
      </c>
      <c r="E92" s="110"/>
      <c r="F92" s="111">
        <f>E92*D92</f>
        <v>0</v>
      </c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</row>
    <row r="93" spans="1:43" x14ac:dyDescent="0.3">
      <c r="A93" s="109"/>
      <c r="B93" s="477"/>
      <c r="C93" s="99"/>
      <c r="D93" s="79"/>
      <c r="E93" s="110"/>
      <c r="F93" s="111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</row>
    <row r="94" spans="1:43" x14ac:dyDescent="0.3">
      <c r="A94" s="109" t="s">
        <v>187</v>
      </c>
      <c r="B94" s="477" t="s">
        <v>265</v>
      </c>
      <c r="C94" s="99" t="s">
        <v>9</v>
      </c>
      <c r="D94" s="79">
        <v>44</v>
      </c>
      <c r="E94" s="110"/>
      <c r="F94" s="111">
        <f>E94*D94</f>
        <v>0</v>
      </c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</row>
    <row r="95" spans="1:43" x14ac:dyDescent="0.3">
      <c r="A95" s="109"/>
      <c r="B95" s="477"/>
      <c r="C95" s="99"/>
      <c r="D95" s="79"/>
      <c r="E95" s="110"/>
      <c r="F95" s="111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</row>
    <row r="96" spans="1:43" x14ac:dyDescent="0.3">
      <c r="A96" s="109" t="s">
        <v>266</v>
      </c>
      <c r="B96" s="477" t="s">
        <v>87</v>
      </c>
      <c r="C96" s="99" t="s">
        <v>9</v>
      </c>
      <c r="D96" s="79">
        <v>354.5</v>
      </c>
      <c r="E96" s="110"/>
      <c r="F96" s="111">
        <f>E96*D96</f>
        <v>0</v>
      </c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</row>
    <row r="97" spans="1:43" x14ac:dyDescent="0.3">
      <c r="A97" s="109"/>
      <c r="B97" s="477"/>
      <c r="C97" s="99"/>
      <c r="D97" s="79"/>
      <c r="E97" s="110"/>
      <c r="F97" s="111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</row>
    <row r="98" spans="1:43" ht="45" x14ac:dyDescent="0.3">
      <c r="A98" s="109" t="s">
        <v>313</v>
      </c>
      <c r="B98" s="477" t="s">
        <v>255</v>
      </c>
      <c r="C98" s="99" t="s">
        <v>10</v>
      </c>
      <c r="D98" s="79">
        <v>112.4</v>
      </c>
      <c r="E98" s="110"/>
      <c r="F98" s="111">
        <f>E98*D98</f>
        <v>0</v>
      </c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</row>
    <row r="99" spans="1:43" x14ac:dyDescent="0.3">
      <c r="A99" s="109"/>
      <c r="B99" s="477"/>
      <c r="C99" s="99"/>
      <c r="D99" s="79"/>
      <c r="E99" s="110"/>
      <c r="F99" s="111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</row>
    <row r="100" spans="1:43" ht="30" x14ac:dyDescent="0.3">
      <c r="A100" s="109" t="s">
        <v>314</v>
      </c>
      <c r="B100" s="477" t="s">
        <v>31</v>
      </c>
      <c r="C100" s="99">
        <v>0.05</v>
      </c>
      <c r="D100" s="79"/>
      <c r="E100" s="110"/>
      <c r="F100" s="111">
        <f>SUM(F86:F99)*C100</f>
        <v>0</v>
      </c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</row>
    <row r="101" spans="1:43" x14ac:dyDescent="0.3">
      <c r="A101" s="109"/>
      <c r="B101" s="477"/>
      <c r="C101" s="99"/>
      <c r="D101" s="79"/>
      <c r="E101" s="110"/>
      <c r="F101" s="111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</row>
    <row r="102" spans="1:43" ht="15.6" thickBot="1" x14ac:dyDescent="0.35">
      <c r="A102" s="116" t="s">
        <v>175</v>
      </c>
      <c r="B102" s="483" t="s">
        <v>36</v>
      </c>
      <c r="C102" s="484"/>
      <c r="D102" s="101"/>
      <c r="E102" s="471"/>
      <c r="F102" s="472">
        <f>SUM(F86:F101)</f>
        <v>0</v>
      </c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</row>
    <row r="103" spans="1:43" ht="15.6" thickBot="1" x14ac:dyDescent="0.35">
      <c r="B103" s="498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</row>
    <row r="104" spans="1:43" ht="19.8" thickBot="1" x14ac:dyDescent="0.35">
      <c r="A104" s="122" t="s">
        <v>173</v>
      </c>
      <c r="B104" s="496" t="s">
        <v>34</v>
      </c>
      <c r="C104" s="452"/>
      <c r="D104" s="453"/>
      <c r="E104" s="454"/>
      <c r="F104" s="490">
        <f>F102+F82+F72</f>
        <v>0</v>
      </c>
      <c r="G104" s="45"/>
      <c r="H104" s="107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</row>
    <row r="105" spans="1:43" ht="15.6" thickBot="1" x14ac:dyDescent="0.35">
      <c r="B105" s="498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</row>
    <row r="106" spans="1:43" ht="19.8" thickBot="1" x14ac:dyDescent="0.35">
      <c r="A106" s="122" t="s">
        <v>188</v>
      </c>
      <c r="B106" s="496" t="s">
        <v>37</v>
      </c>
      <c r="C106" s="452"/>
      <c r="D106" s="453"/>
      <c r="E106" s="454"/>
      <c r="F106" s="45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</row>
    <row r="107" spans="1:43" ht="15.6" thickBot="1" x14ac:dyDescent="0.35">
      <c r="A107" s="121"/>
      <c r="B107" s="498"/>
      <c r="F107" s="503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</row>
    <row r="108" spans="1:43" x14ac:dyDescent="0.3">
      <c r="A108" s="118" t="s">
        <v>13</v>
      </c>
      <c r="B108" s="476" t="s">
        <v>38</v>
      </c>
      <c r="C108" s="89"/>
      <c r="D108" s="90"/>
      <c r="E108" s="91"/>
      <c r="F108" s="463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</row>
    <row r="109" spans="1:43" x14ac:dyDescent="0.3">
      <c r="A109" s="109"/>
      <c r="B109" s="477"/>
      <c r="C109" s="99"/>
      <c r="D109" s="79"/>
      <c r="E109" s="110"/>
      <c r="F109" s="111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</row>
    <row r="110" spans="1:43" x14ac:dyDescent="0.3">
      <c r="A110" s="109" t="s">
        <v>79</v>
      </c>
      <c r="B110" s="477" t="s">
        <v>256</v>
      </c>
      <c r="C110" s="99" t="s">
        <v>10</v>
      </c>
      <c r="D110" s="79">
        <v>1098.9000000000001</v>
      </c>
      <c r="E110" s="110"/>
      <c r="F110" s="111">
        <f>E110*D110</f>
        <v>0</v>
      </c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</row>
    <row r="111" spans="1:43" x14ac:dyDescent="0.3">
      <c r="A111" s="109"/>
      <c r="B111" s="477"/>
      <c r="C111" s="99"/>
      <c r="D111" s="79"/>
      <c r="E111" s="110"/>
      <c r="F111" s="111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</row>
    <row r="112" spans="1:43" ht="30" x14ac:dyDescent="0.3">
      <c r="A112" s="109" t="s">
        <v>80</v>
      </c>
      <c r="B112" s="477" t="s">
        <v>257</v>
      </c>
      <c r="C112" s="99" t="s">
        <v>10</v>
      </c>
      <c r="D112" s="79">
        <v>557.79999999999995</v>
      </c>
      <c r="E112" s="110"/>
      <c r="F112" s="111">
        <f t="shared" ref="F112:F156" si="4">E112*D112</f>
        <v>0</v>
      </c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</row>
    <row r="113" spans="1:43" x14ac:dyDescent="0.3">
      <c r="A113" s="109"/>
      <c r="B113" s="477"/>
      <c r="C113" s="99"/>
      <c r="D113" s="79"/>
      <c r="E113" s="110"/>
      <c r="F113" s="111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</row>
    <row r="114" spans="1:43" ht="30" x14ac:dyDescent="0.3">
      <c r="A114" s="109" t="s">
        <v>81</v>
      </c>
      <c r="B114" s="477" t="s">
        <v>258</v>
      </c>
      <c r="C114" s="99" t="s">
        <v>10</v>
      </c>
      <c r="D114" s="79">
        <v>286.39999999999998</v>
      </c>
      <c r="E114" s="110"/>
      <c r="F114" s="111">
        <f>E114*D114</f>
        <v>0</v>
      </c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</row>
    <row r="115" spans="1:43" x14ac:dyDescent="0.3">
      <c r="A115" s="109"/>
      <c r="B115" s="477"/>
      <c r="C115" s="99"/>
      <c r="D115" s="79"/>
      <c r="E115" s="110"/>
      <c r="F115" s="111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</row>
    <row r="116" spans="1:43" ht="30" x14ac:dyDescent="0.3">
      <c r="A116" s="109" t="s">
        <v>128</v>
      </c>
      <c r="B116" s="477" t="s">
        <v>27</v>
      </c>
      <c r="C116" s="99">
        <v>0.05</v>
      </c>
      <c r="D116" s="79"/>
      <c r="E116" s="110"/>
      <c r="F116" s="111">
        <f>SUM(F110:F112)*C116</f>
        <v>0</v>
      </c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</row>
    <row r="117" spans="1:43" x14ac:dyDescent="0.3">
      <c r="A117" s="109"/>
      <c r="B117" s="477"/>
      <c r="C117" s="99"/>
      <c r="D117" s="79"/>
      <c r="E117" s="110"/>
      <c r="F117" s="111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</row>
    <row r="118" spans="1:43" ht="15.6" thickBot="1" x14ac:dyDescent="0.35">
      <c r="A118" s="116" t="s">
        <v>13</v>
      </c>
      <c r="B118" s="483" t="s">
        <v>38</v>
      </c>
      <c r="C118" s="484"/>
      <c r="D118" s="101"/>
      <c r="E118" s="471"/>
      <c r="F118" s="472">
        <f>SUM(F110:F116)</f>
        <v>0</v>
      </c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</row>
    <row r="119" spans="1:43" ht="15.6" thickBot="1" x14ac:dyDescent="0.35">
      <c r="A119" s="504"/>
      <c r="B119" s="505"/>
      <c r="C119" s="506"/>
      <c r="D119" s="79"/>
      <c r="E119" s="481"/>
      <c r="F119" s="507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</row>
    <row r="120" spans="1:43" x14ac:dyDescent="0.3">
      <c r="A120" s="118" t="s">
        <v>189</v>
      </c>
      <c r="B120" s="476" t="s">
        <v>39</v>
      </c>
      <c r="C120" s="89"/>
      <c r="D120" s="90"/>
      <c r="E120" s="91"/>
      <c r="F120" s="463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</row>
    <row r="121" spans="1:43" x14ac:dyDescent="0.3">
      <c r="A121" s="504"/>
      <c r="B121" s="505"/>
      <c r="C121" s="506"/>
      <c r="D121" s="79"/>
      <c r="E121" s="481"/>
      <c r="F121" s="507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</row>
    <row r="122" spans="1:43" ht="30" x14ac:dyDescent="0.3">
      <c r="A122" s="109" t="s">
        <v>190</v>
      </c>
      <c r="B122" s="477" t="s">
        <v>259</v>
      </c>
      <c r="C122" s="99" t="s">
        <v>9</v>
      </c>
      <c r="D122" s="79">
        <v>2231.1</v>
      </c>
      <c r="E122" s="110"/>
      <c r="F122" s="111">
        <f t="shared" si="4"/>
        <v>0</v>
      </c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</row>
    <row r="123" spans="1:43" x14ac:dyDescent="0.3">
      <c r="A123" s="109"/>
      <c r="B123" s="477"/>
      <c r="C123" s="99"/>
      <c r="D123" s="79"/>
      <c r="E123" s="110"/>
      <c r="F123" s="111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</row>
    <row r="124" spans="1:43" ht="30" x14ac:dyDescent="0.3">
      <c r="A124" s="109" t="s">
        <v>191</v>
      </c>
      <c r="B124" s="477" t="s">
        <v>260</v>
      </c>
      <c r="C124" s="99" t="s">
        <v>9</v>
      </c>
      <c r="D124" s="79">
        <v>2231.1</v>
      </c>
      <c r="E124" s="110"/>
      <c r="F124" s="111">
        <f t="shared" si="4"/>
        <v>0</v>
      </c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</row>
    <row r="125" spans="1:43" x14ac:dyDescent="0.3">
      <c r="A125" s="109"/>
      <c r="B125" s="477"/>
      <c r="C125" s="99"/>
      <c r="D125" s="79"/>
      <c r="E125" s="110"/>
      <c r="F125" s="111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</row>
    <row r="126" spans="1:43" ht="30" x14ac:dyDescent="0.3">
      <c r="A126" s="109" t="s">
        <v>192</v>
      </c>
      <c r="B126" s="477" t="s">
        <v>261</v>
      </c>
      <c r="C126" s="99" t="s">
        <v>9</v>
      </c>
      <c r="D126" s="79">
        <v>2231.1</v>
      </c>
      <c r="E126" s="110"/>
      <c r="F126" s="111">
        <f t="shared" si="4"/>
        <v>0</v>
      </c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</row>
    <row r="127" spans="1:43" x14ac:dyDescent="0.3">
      <c r="A127" s="109"/>
      <c r="B127" s="477"/>
      <c r="C127" s="99"/>
      <c r="D127" s="79"/>
      <c r="E127" s="110"/>
      <c r="F127" s="111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</row>
    <row r="128" spans="1:43" ht="30" x14ac:dyDescent="0.3">
      <c r="A128" s="109" t="s">
        <v>193</v>
      </c>
      <c r="B128" s="477" t="s">
        <v>262</v>
      </c>
      <c r="C128" s="99" t="s">
        <v>9</v>
      </c>
      <c r="D128" s="79">
        <v>1378.3</v>
      </c>
      <c r="E128" s="110"/>
      <c r="F128" s="111">
        <f t="shared" si="4"/>
        <v>0</v>
      </c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</row>
    <row r="129" spans="1:43" x14ac:dyDescent="0.3">
      <c r="A129" s="109"/>
      <c r="B129" s="477"/>
      <c r="C129" s="99"/>
      <c r="D129" s="79"/>
      <c r="E129" s="110"/>
      <c r="F129" s="111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</row>
    <row r="130" spans="1:43" ht="30" x14ac:dyDescent="0.3">
      <c r="A130" s="109" t="s">
        <v>194</v>
      </c>
      <c r="B130" s="477" t="s">
        <v>263</v>
      </c>
      <c r="C130" s="99" t="s">
        <v>9</v>
      </c>
      <c r="D130" s="79">
        <v>1378.3</v>
      </c>
      <c r="E130" s="110"/>
      <c r="F130" s="111">
        <f t="shared" si="4"/>
        <v>0</v>
      </c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  <c r="AQ130" s="45"/>
    </row>
    <row r="131" spans="1:43" x14ac:dyDescent="0.3">
      <c r="A131" s="109"/>
      <c r="B131" s="477"/>
      <c r="C131" s="99"/>
      <c r="D131" s="79"/>
      <c r="E131" s="110"/>
      <c r="F131" s="111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  <c r="AQ131" s="45"/>
    </row>
    <row r="132" spans="1:43" ht="45" x14ac:dyDescent="0.3">
      <c r="A132" s="109" t="s">
        <v>195</v>
      </c>
      <c r="B132" s="477" t="s">
        <v>91</v>
      </c>
      <c r="C132" s="99" t="s">
        <v>9</v>
      </c>
      <c r="D132" s="79">
        <v>74.099999999999994</v>
      </c>
      <c r="E132" s="110"/>
      <c r="F132" s="111">
        <f>E132*D132</f>
        <v>0</v>
      </c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</row>
    <row r="133" spans="1:43" x14ac:dyDescent="0.3">
      <c r="A133" s="109"/>
      <c r="B133" s="477"/>
      <c r="C133" s="99"/>
      <c r="D133" s="79"/>
      <c r="E133" s="110"/>
      <c r="F133" s="111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</row>
    <row r="134" spans="1:43" ht="30" x14ac:dyDescent="0.3">
      <c r="A134" s="109" t="s">
        <v>197</v>
      </c>
      <c r="B134" s="477" t="s">
        <v>196</v>
      </c>
      <c r="C134" s="99" t="s">
        <v>9</v>
      </c>
      <c r="D134" s="79">
        <v>3609.4</v>
      </c>
      <c r="E134" s="110"/>
      <c r="F134" s="111">
        <f t="shared" si="4"/>
        <v>0</v>
      </c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</row>
    <row r="135" spans="1:43" x14ac:dyDescent="0.3">
      <c r="A135" s="109"/>
      <c r="B135" s="477"/>
      <c r="C135" s="99"/>
      <c r="D135" s="79"/>
      <c r="E135" s="110"/>
      <c r="F135" s="111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</row>
    <row r="136" spans="1:43" x14ac:dyDescent="0.3">
      <c r="A136" s="109" t="s">
        <v>199</v>
      </c>
      <c r="B136" s="477" t="s">
        <v>198</v>
      </c>
      <c r="C136" s="99" t="s">
        <v>9</v>
      </c>
      <c r="D136" s="79">
        <v>3609.4</v>
      </c>
      <c r="E136" s="110"/>
      <c r="F136" s="111">
        <f t="shared" si="4"/>
        <v>0</v>
      </c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</row>
    <row r="137" spans="1:43" x14ac:dyDescent="0.3">
      <c r="A137" s="109"/>
      <c r="B137" s="477"/>
      <c r="C137" s="99"/>
      <c r="D137" s="79"/>
      <c r="E137" s="110"/>
      <c r="F137" s="111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  <c r="AQ137" s="45"/>
    </row>
    <row r="138" spans="1:43" ht="30" x14ac:dyDescent="0.3">
      <c r="A138" s="109" t="s">
        <v>200</v>
      </c>
      <c r="B138" s="477" t="s">
        <v>264</v>
      </c>
      <c r="C138" s="99" t="s">
        <v>9</v>
      </c>
      <c r="D138" s="79">
        <v>9.6</v>
      </c>
      <c r="E138" s="110"/>
      <c r="F138" s="111">
        <f>E138*D138</f>
        <v>0</v>
      </c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  <c r="AO138" s="45"/>
      <c r="AP138" s="45"/>
      <c r="AQ138" s="45"/>
    </row>
    <row r="139" spans="1:43" x14ac:dyDescent="0.3">
      <c r="A139" s="109"/>
      <c r="B139" s="477"/>
      <c r="C139" s="99"/>
      <c r="D139" s="79"/>
      <c r="E139" s="110"/>
      <c r="F139" s="111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  <c r="AO139" s="45"/>
      <c r="AP139" s="45"/>
      <c r="AQ139" s="45"/>
    </row>
    <row r="140" spans="1:43" ht="60" x14ac:dyDescent="0.3">
      <c r="A140" s="109" t="s">
        <v>201</v>
      </c>
      <c r="B140" s="477" t="s">
        <v>580</v>
      </c>
      <c r="C140" s="99" t="s">
        <v>9</v>
      </c>
      <c r="D140" s="79">
        <v>140</v>
      </c>
      <c r="E140" s="110"/>
      <c r="F140" s="111">
        <f>E140*D140</f>
        <v>0</v>
      </c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</row>
    <row r="141" spans="1:43" x14ac:dyDescent="0.3">
      <c r="A141" s="109"/>
      <c r="B141" s="477"/>
      <c r="C141" s="99"/>
      <c r="D141" s="79"/>
      <c r="E141" s="110"/>
      <c r="F141" s="111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  <c r="AO141" s="45"/>
      <c r="AP141" s="45"/>
      <c r="AQ141" s="45"/>
    </row>
    <row r="142" spans="1:43" ht="30" x14ac:dyDescent="0.3">
      <c r="A142" s="109" t="s">
        <v>579</v>
      </c>
      <c r="B142" s="477" t="s">
        <v>27</v>
      </c>
      <c r="C142" s="99">
        <v>0.05</v>
      </c>
      <c r="D142" s="79"/>
      <c r="E142" s="110"/>
      <c r="F142" s="111">
        <f>SUM(F122:F140)*C142</f>
        <v>0</v>
      </c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</row>
    <row r="143" spans="1:43" x14ac:dyDescent="0.3">
      <c r="A143" s="109"/>
      <c r="B143" s="477"/>
      <c r="C143" s="99"/>
      <c r="D143" s="79"/>
      <c r="E143" s="110"/>
      <c r="F143" s="111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</row>
    <row r="144" spans="1:43" ht="15.6" thickBot="1" x14ac:dyDescent="0.35">
      <c r="A144" s="116" t="s">
        <v>189</v>
      </c>
      <c r="B144" s="483" t="s">
        <v>39</v>
      </c>
      <c r="C144" s="484"/>
      <c r="D144" s="101"/>
      <c r="E144" s="471"/>
      <c r="F144" s="472">
        <f>SUM(F122:F142)</f>
        <v>0</v>
      </c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</row>
    <row r="145" spans="1:43" ht="15.6" thickBot="1" x14ac:dyDescent="0.35">
      <c r="A145" s="504"/>
      <c r="B145" s="505"/>
      <c r="C145" s="506"/>
      <c r="D145" s="79"/>
      <c r="E145" s="481"/>
      <c r="F145" s="507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</row>
    <row r="146" spans="1:43" x14ac:dyDescent="0.3">
      <c r="A146" s="118" t="s">
        <v>202</v>
      </c>
      <c r="B146" s="476" t="s">
        <v>40</v>
      </c>
      <c r="C146" s="89"/>
      <c r="D146" s="90"/>
      <c r="E146" s="91"/>
      <c r="F146" s="463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</row>
    <row r="147" spans="1:43" x14ac:dyDescent="0.3">
      <c r="A147" s="109"/>
      <c r="B147" s="477"/>
      <c r="C147" s="99"/>
      <c r="D147" s="79"/>
      <c r="E147" s="110"/>
      <c r="F147" s="111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</row>
    <row r="148" spans="1:43" ht="30" x14ac:dyDescent="0.3">
      <c r="A148" s="109" t="s">
        <v>203</v>
      </c>
      <c r="B148" s="477" t="s">
        <v>92</v>
      </c>
      <c r="C148" s="99" t="s">
        <v>11</v>
      </c>
      <c r="D148" s="79">
        <v>441.3</v>
      </c>
      <c r="E148" s="110"/>
      <c r="F148" s="111">
        <f t="shared" si="4"/>
        <v>0</v>
      </c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</row>
    <row r="149" spans="1:43" x14ac:dyDescent="0.3">
      <c r="A149" s="109"/>
      <c r="B149" s="477"/>
      <c r="C149" s="99"/>
      <c r="D149" s="79"/>
      <c r="E149" s="110"/>
      <c r="F149" s="111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</row>
    <row r="150" spans="1:43" ht="30" x14ac:dyDescent="0.3">
      <c r="A150" s="109" t="s">
        <v>204</v>
      </c>
      <c r="B150" s="477" t="s">
        <v>93</v>
      </c>
      <c r="C150" s="99" t="s">
        <v>11</v>
      </c>
      <c r="D150" s="79">
        <v>30.9</v>
      </c>
      <c r="E150" s="110"/>
      <c r="F150" s="111">
        <f t="shared" si="4"/>
        <v>0</v>
      </c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</row>
    <row r="151" spans="1:43" x14ac:dyDescent="0.3">
      <c r="A151" s="109"/>
      <c r="B151" s="477"/>
      <c r="C151" s="99"/>
      <c r="D151" s="79"/>
      <c r="E151" s="110"/>
      <c r="F151" s="111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</row>
    <row r="152" spans="1:43" ht="30" x14ac:dyDescent="0.3">
      <c r="A152" s="109" t="s">
        <v>205</v>
      </c>
      <c r="B152" s="477" t="s">
        <v>208</v>
      </c>
      <c r="C152" s="99" t="s">
        <v>11</v>
      </c>
      <c r="D152" s="79">
        <v>15</v>
      </c>
      <c r="E152" s="110"/>
      <c r="F152" s="111">
        <f t="shared" si="4"/>
        <v>0</v>
      </c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</row>
    <row r="153" spans="1:43" x14ac:dyDescent="0.3">
      <c r="A153" s="109"/>
      <c r="B153" s="477"/>
      <c r="C153" s="99"/>
      <c r="D153" s="79"/>
      <c r="E153" s="110"/>
      <c r="F153" s="111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5"/>
      <c r="AQ153" s="45"/>
    </row>
    <row r="154" spans="1:43" ht="30" x14ac:dyDescent="0.3">
      <c r="A154" s="109" t="s">
        <v>206</v>
      </c>
      <c r="B154" s="477" t="s">
        <v>267</v>
      </c>
      <c r="C154" s="99" t="s">
        <v>11</v>
      </c>
      <c r="D154" s="79">
        <v>963.7</v>
      </c>
      <c r="E154" s="110"/>
      <c r="F154" s="111">
        <f t="shared" si="4"/>
        <v>0</v>
      </c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</row>
    <row r="155" spans="1:43" x14ac:dyDescent="0.3">
      <c r="A155" s="109"/>
      <c r="B155" s="477"/>
      <c r="C155" s="99"/>
      <c r="D155" s="79"/>
      <c r="E155" s="110"/>
      <c r="F155" s="111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</row>
    <row r="156" spans="1:43" ht="30" x14ac:dyDescent="0.3">
      <c r="A156" s="109" t="s">
        <v>207</v>
      </c>
      <c r="B156" s="477" t="s">
        <v>210</v>
      </c>
      <c r="C156" s="99" t="s">
        <v>11</v>
      </c>
      <c r="D156" s="79">
        <v>1366.1</v>
      </c>
      <c r="E156" s="110"/>
      <c r="F156" s="111">
        <f t="shared" si="4"/>
        <v>0</v>
      </c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</row>
    <row r="157" spans="1:43" x14ac:dyDescent="0.3">
      <c r="A157" s="109"/>
      <c r="B157" s="477"/>
      <c r="C157" s="99"/>
      <c r="D157" s="79"/>
      <c r="E157" s="110"/>
      <c r="F157" s="111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  <c r="AQ157" s="45"/>
    </row>
    <row r="158" spans="1:43" ht="30" x14ac:dyDescent="0.3">
      <c r="A158" s="109" t="s">
        <v>209</v>
      </c>
      <c r="B158" s="477" t="s">
        <v>27</v>
      </c>
      <c r="C158" s="99">
        <v>0.05</v>
      </c>
      <c r="D158" s="79"/>
      <c r="E158" s="110"/>
      <c r="F158" s="111">
        <f>SUM(F148:F156)*C158</f>
        <v>0</v>
      </c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</row>
    <row r="159" spans="1:43" x14ac:dyDescent="0.3">
      <c r="A159" s="109"/>
      <c r="B159" s="477"/>
      <c r="C159" s="99"/>
      <c r="D159" s="79"/>
      <c r="E159" s="110"/>
      <c r="F159" s="111"/>
    </row>
    <row r="160" spans="1:43" ht="15.6" thickBot="1" x14ac:dyDescent="0.35">
      <c r="A160" s="116" t="s">
        <v>202</v>
      </c>
      <c r="B160" s="483" t="s">
        <v>40</v>
      </c>
      <c r="C160" s="484"/>
      <c r="D160" s="101"/>
      <c r="E160" s="471"/>
      <c r="F160" s="472">
        <f>SUM(F148:F158)</f>
        <v>0</v>
      </c>
    </row>
    <row r="161" spans="1:6" ht="15.6" thickBot="1" x14ac:dyDescent="0.35">
      <c r="A161" s="121"/>
      <c r="B161" s="498"/>
      <c r="F161" s="503"/>
    </row>
    <row r="162" spans="1:6" ht="19.8" thickBot="1" x14ac:dyDescent="0.35">
      <c r="A162" s="122" t="s">
        <v>188</v>
      </c>
      <c r="B162" s="496" t="s">
        <v>37</v>
      </c>
      <c r="C162" s="452"/>
      <c r="D162" s="453"/>
      <c r="E162" s="454"/>
      <c r="F162" s="490">
        <f>F160+F144+F118</f>
        <v>0</v>
      </c>
    </row>
    <row r="163" spans="1:6" ht="15.6" thickBot="1" x14ac:dyDescent="0.35">
      <c r="B163" s="498"/>
    </row>
    <row r="164" spans="1:6" ht="19.8" thickBot="1" x14ac:dyDescent="0.35">
      <c r="A164" s="122" t="s">
        <v>211</v>
      </c>
      <c r="B164" s="496" t="s">
        <v>41</v>
      </c>
      <c r="C164" s="452"/>
      <c r="D164" s="453"/>
      <c r="E164" s="454"/>
      <c r="F164" s="455"/>
    </row>
    <row r="165" spans="1:6" ht="15.6" thickBot="1" x14ac:dyDescent="0.35">
      <c r="A165" s="109"/>
      <c r="B165" s="477"/>
      <c r="C165" s="99"/>
      <c r="D165" s="79"/>
      <c r="E165" s="110"/>
      <c r="F165" s="111"/>
    </row>
    <row r="166" spans="1:6" x14ac:dyDescent="0.3">
      <c r="A166" s="118" t="s">
        <v>212</v>
      </c>
      <c r="B166" s="476" t="s">
        <v>213</v>
      </c>
      <c r="C166" s="89"/>
      <c r="D166" s="90"/>
      <c r="E166" s="91"/>
      <c r="F166" s="463"/>
    </row>
    <row r="167" spans="1:6" x14ac:dyDescent="0.3">
      <c r="A167" s="109"/>
      <c r="B167" s="477"/>
      <c r="C167" s="99"/>
      <c r="D167" s="79"/>
      <c r="E167" s="110"/>
      <c r="F167" s="111"/>
    </row>
    <row r="168" spans="1:6" ht="30" x14ac:dyDescent="0.3">
      <c r="A168" s="109" t="s">
        <v>214</v>
      </c>
      <c r="B168" s="477" t="s">
        <v>94</v>
      </c>
      <c r="C168" s="99" t="s">
        <v>11</v>
      </c>
      <c r="D168" s="79">
        <v>326</v>
      </c>
      <c r="E168" s="110"/>
      <c r="F168" s="111">
        <f>E168*D168</f>
        <v>0</v>
      </c>
    </row>
    <row r="169" spans="1:6" x14ac:dyDescent="0.3">
      <c r="A169" s="109"/>
      <c r="B169" s="477"/>
      <c r="C169" s="99"/>
      <c r="D169" s="79"/>
      <c r="E169" s="110"/>
      <c r="F169" s="111"/>
    </row>
    <row r="170" spans="1:6" ht="30" x14ac:dyDescent="0.3">
      <c r="A170" s="109" t="s">
        <v>214</v>
      </c>
      <c r="B170" s="477" t="s">
        <v>578</v>
      </c>
      <c r="C170" s="99" t="s">
        <v>11</v>
      </c>
      <c r="D170" s="79">
        <v>414</v>
      </c>
      <c r="E170" s="110"/>
      <c r="F170" s="111">
        <f>E170*D170</f>
        <v>0</v>
      </c>
    </row>
    <row r="171" spans="1:6" x14ac:dyDescent="0.3">
      <c r="A171" s="109"/>
      <c r="B171" s="477"/>
      <c r="C171" s="99"/>
      <c r="D171" s="79"/>
      <c r="E171" s="110"/>
      <c r="F171" s="111"/>
    </row>
    <row r="172" spans="1:6" ht="30" x14ac:dyDescent="0.3">
      <c r="A172" s="109" t="s">
        <v>268</v>
      </c>
      <c r="B172" s="477" t="s">
        <v>27</v>
      </c>
      <c r="C172" s="99">
        <v>0.05</v>
      </c>
      <c r="D172" s="79"/>
      <c r="E172" s="110"/>
      <c r="F172" s="111">
        <f>SUM(F170:F170)*C172</f>
        <v>0</v>
      </c>
    </row>
    <row r="173" spans="1:6" x14ac:dyDescent="0.3">
      <c r="A173" s="109"/>
      <c r="B173" s="477"/>
      <c r="C173" s="99"/>
      <c r="D173" s="79"/>
      <c r="E173" s="110"/>
      <c r="F173" s="111"/>
    </row>
    <row r="174" spans="1:6" ht="15.6" thickBot="1" x14ac:dyDescent="0.35">
      <c r="A174" s="116" t="s">
        <v>212</v>
      </c>
      <c r="B174" s="483" t="s">
        <v>213</v>
      </c>
      <c r="C174" s="484"/>
      <c r="D174" s="101"/>
      <c r="E174" s="471"/>
      <c r="F174" s="472">
        <f>SUM(F168:F172)</f>
        <v>0</v>
      </c>
    </row>
    <row r="175" spans="1:6" ht="15.6" thickBot="1" x14ac:dyDescent="0.35">
      <c r="A175" s="504"/>
      <c r="B175" s="505"/>
      <c r="C175" s="506"/>
      <c r="D175" s="79"/>
      <c r="E175" s="481"/>
      <c r="F175" s="507"/>
    </row>
    <row r="176" spans="1:6" x14ac:dyDescent="0.3">
      <c r="A176" s="118" t="s">
        <v>215</v>
      </c>
      <c r="B176" s="476" t="s">
        <v>216</v>
      </c>
      <c r="C176" s="89"/>
      <c r="D176" s="90"/>
      <c r="E176" s="91"/>
      <c r="F176" s="463"/>
    </row>
    <row r="177" spans="1:6" x14ac:dyDescent="0.3">
      <c r="A177" s="504"/>
      <c r="B177" s="505"/>
      <c r="C177" s="506"/>
      <c r="D177" s="79"/>
      <c r="E177" s="481"/>
      <c r="F177" s="507"/>
    </row>
    <row r="178" spans="1:6" ht="45" x14ac:dyDescent="0.3">
      <c r="A178" s="109" t="s">
        <v>217</v>
      </c>
      <c r="B178" s="477" t="s">
        <v>95</v>
      </c>
      <c r="C178" s="99" t="s">
        <v>11</v>
      </c>
      <c r="D178" s="79">
        <v>56</v>
      </c>
      <c r="E178" s="110"/>
      <c r="F178" s="111">
        <f>E178*D178</f>
        <v>0</v>
      </c>
    </row>
    <row r="179" spans="1:6" x14ac:dyDescent="0.3">
      <c r="A179" s="109"/>
      <c r="B179" s="477"/>
      <c r="C179" s="99"/>
      <c r="D179" s="79"/>
      <c r="E179" s="110"/>
      <c r="F179" s="111"/>
    </row>
    <row r="180" spans="1:6" x14ac:dyDescent="0.3">
      <c r="A180" s="109" t="s">
        <v>218</v>
      </c>
      <c r="B180" s="477" t="s">
        <v>219</v>
      </c>
      <c r="C180" s="99" t="s">
        <v>8</v>
      </c>
      <c r="D180" s="79">
        <v>9</v>
      </c>
      <c r="E180" s="110"/>
      <c r="F180" s="111">
        <f>E180*D180</f>
        <v>0</v>
      </c>
    </row>
    <row r="181" spans="1:6" x14ac:dyDescent="0.3">
      <c r="A181" s="109"/>
      <c r="B181" s="477"/>
      <c r="C181" s="99"/>
      <c r="D181" s="79"/>
      <c r="E181" s="110"/>
      <c r="F181" s="111"/>
    </row>
    <row r="182" spans="1:6" ht="30" x14ac:dyDescent="0.3">
      <c r="A182" s="109" t="s">
        <v>220</v>
      </c>
      <c r="B182" s="477" t="s">
        <v>96</v>
      </c>
      <c r="C182" s="99" t="s">
        <v>8</v>
      </c>
      <c r="D182" s="79">
        <v>28</v>
      </c>
      <c r="E182" s="110"/>
      <c r="F182" s="111">
        <f>E182*D182</f>
        <v>0</v>
      </c>
    </row>
    <row r="183" spans="1:6" x14ac:dyDescent="0.3">
      <c r="A183" s="109"/>
      <c r="B183" s="477"/>
      <c r="C183" s="99"/>
      <c r="D183" s="79"/>
      <c r="E183" s="110"/>
      <c r="F183" s="111"/>
    </row>
    <row r="184" spans="1:6" ht="30" x14ac:dyDescent="0.3">
      <c r="A184" s="109" t="s">
        <v>221</v>
      </c>
      <c r="B184" s="477" t="s">
        <v>222</v>
      </c>
      <c r="C184" s="99" t="s">
        <v>8</v>
      </c>
      <c r="D184" s="79">
        <v>13</v>
      </c>
      <c r="E184" s="110"/>
      <c r="F184" s="111">
        <f>E184*D184</f>
        <v>0</v>
      </c>
    </row>
    <row r="185" spans="1:6" x14ac:dyDescent="0.3">
      <c r="A185" s="109"/>
      <c r="B185" s="477"/>
      <c r="C185" s="99"/>
      <c r="D185" s="79"/>
      <c r="E185" s="110"/>
      <c r="F185" s="111"/>
    </row>
    <row r="186" spans="1:6" ht="30" x14ac:dyDescent="0.3">
      <c r="A186" s="109" t="s">
        <v>223</v>
      </c>
      <c r="B186" s="477" t="s">
        <v>224</v>
      </c>
      <c r="C186" s="99" t="s">
        <v>8</v>
      </c>
      <c r="D186" s="79">
        <v>15</v>
      </c>
      <c r="E186" s="110"/>
      <c r="F186" s="111">
        <f>E186*D186</f>
        <v>0</v>
      </c>
    </row>
    <row r="187" spans="1:6" x14ac:dyDescent="0.3">
      <c r="A187" s="109"/>
      <c r="B187" s="477"/>
      <c r="C187" s="99"/>
      <c r="D187" s="79"/>
      <c r="E187" s="110"/>
      <c r="F187" s="111"/>
    </row>
    <row r="188" spans="1:6" ht="30" x14ac:dyDescent="0.3">
      <c r="A188" s="109" t="s">
        <v>225</v>
      </c>
      <c r="B188" s="477" t="s">
        <v>27</v>
      </c>
      <c r="C188" s="99">
        <v>0.05</v>
      </c>
      <c r="D188" s="79"/>
      <c r="E188" s="110"/>
      <c r="F188" s="111">
        <f>SUM(F178:F186)*C188</f>
        <v>0</v>
      </c>
    </row>
    <row r="189" spans="1:6" x14ac:dyDescent="0.3">
      <c r="A189" s="109"/>
      <c r="B189" s="477"/>
      <c r="C189" s="99"/>
      <c r="D189" s="79"/>
      <c r="E189" s="110"/>
      <c r="F189" s="111"/>
    </row>
    <row r="190" spans="1:6" ht="15.6" thickBot="1" x14ac:dyDescent="0.35">
      <c r="A190" s="116" t="s">
        <v>212</v>
      </c>
      <c r="B190" s="483" t="s">
        <v>216</v>
      </c>
      <c r="C190" s="484"/>
      <c r="D190" s="101"/>
      <c r="E190" s="471"/>
      <c r="F190" s="472">
        <f>SUM(F178:F188)</f>
        <v>0</v>
      </c>
    </row>
    <row r="191" spans="1:6" ht="15.6" thickBot="1" x14ac:dyDescent="0.35">
      <c r="B191" s="498"/>
    </row>
    <row r="192" spans="1:6" ht="19.8" thickBot="1" x14ac:dyDescent="0.35">
      <c r="A192" s="122" t="s">
        <v>211</v>
      </c>
      <c r="B192" s="496" t="s">
        <v>41</v>
      </c>
      <c r="C192" s="452"/>
      <c r="D192" s="453"/>
      <c r="E192" s="454"/>
      <c r="F192" s="490">
        <f>F190+F174</f>
        <v>0</v>
      </c>
    </row>
    <row r="193" spans="1:6" ht="15.6" thickBot="1" x14ac:dyDescent="0.35">
      <c r="B193" s="498"/>
    </row>
    <row r="194" spans="1:6" ht="19.8" thickBot="1" x14ac:dyDescent="0.35">
      <c r="A194" s="122" t="s">
        <v>226</v>
      </c>
      <c r="B194" s="496" t="s">
        <v>42</v>
      </c>
      <c r="C194" s="452"/>
      <c r="D194" s="453"/>
      <c r="E194" s="454"/>
      <c r="F194" s="455"/>
    </row>
    <row r="195" spans="1:6" ht="15.6" thickBot="1" x14ac:dyDescent="0.35">
      <c r="A195" s="109"/>
      <c r="B195" s="477"/>
      <c r="C195" s="99"/>
      <c r="D195" s="79"/>
      <c r="E195" s="110"/>
      <c r="F195" s="111"/>
    </row>
    <row r="196" spans="1:6" x14ac:dyDescent="0.3">
      <c r="A196" s="118" t="s">
        <v>227</v>
      </c>
      <c r="B196" s="476" t="s">
        <v>228</v>
      </c>
      <c r="C196" s="89"/>
      <c r="D196" s="90"/>
      <c r="E196" s="91"/>
      <c r="F196" s="463"/>
    </row>
    <row r="197" spans="1:6" x14ac:dyDescent="0.3">
      <c r="A197" s="109"/>
      <c r="B197" s="477"/>
      <c r="C197" s="99"/>
      <c r="D197" s="79"/>
      <c r="E197" s="110"/>
      <c r="F197" s="111"/>
    </row>
    <row r="198" spans="1:6" ht="30" x14ac:dyDescent="0.3">
      <c r="A198" s="109" t="s">
        <v>229</v>
      </c>
      <c r="B198" s="477" t="s">
        <v>269</v>
      </c>
      <c r="C198" s="99" t="s">
        <v>8</v>
      </c>
      <c r="D198" s="79">
        <v>4</v>
      </c>
      <c r="E198" s="110"/>
      <c r="F198" s="111">
        <f>E198*D198</f>
        <v>0</v>
      </c>
    </row>
    <row r="199" spans="1:6" x14ac:dyDescent="0.3">
      <c r="A199" s="109"/>
      <c r="B199" s="477"/>
      <c r="C199" s="99"/>
      <c r="D199" s="79"/>
      <c r="E199" s="110"/>
      <c r="F199" s="111"/>
    </row>
    <row r="200" spans="1:6" ht="30" x14ac:dyDescent="0.3">
      <c r="A200" s="109" t="s">
        <v>230</v>
      </c>
      <c r="B200" s="477" t="s">
        <v>270</v>
      </c>
      <c r="C200" s="99" t="s">
        <v>8</v>
      </c>
      <c r="D200" s="79">
        <v>4</v>
      </c>
      <c r="E200" s="110"/>
      <c r="F200" s="111">
        <f>E200*D200</f>
        <v>0</v>
      </c>
    </row>
    <row r="201" spans="1:6" x14ac:dyDescent="0.3">
      <c r="A201" s="109"/>
      <c r="B201" s="477"/>
      <c r="C201" s="477"/>
      <c r="D201" s="477"/>
      <c r="E201" s="477"/>
      <c r="F201" s="477"/>
    </row>
    <row r="202" spans="1:6" ht="30" x14ac:dyDescent="0.3">
      <c r="A202" s="109" t="s">
        <v>231</v>
      </c>
      <c r="B202" s="477" t="s">
        <v>27</v>
      </c>
      <c r="C202" s="99">
        <v>0.05</v>
      </c>
      <c r="D202" s="79"/>
      <c r="E202" s="110"/>
      <c r="F202" s="111">
        <f>SUM(F197:F200)*C202</f>
        <v>0</v>
      </c>
    </row>
    <row r="203" spans="1:6" x14ac:dyDescent="0.3">
      <c r="A203" s="109"/>
      <c r="B203" s="477"/>
      <c r="C203" s="99"/>
      <c r="D203" s="79"/>
      <c r="E203" s="110"/>
      <c r="F203" s="111"/>
    </row>
    <row r="204" spans="1:6" ht="15.6" thickBot="1" x14ac:dyDescent="0.35">
      <c r="A204" s="116" t="s">
        <v>227</v>
      </c>
      <c r="B204" s="483" t="s">
        <v>228</v>
      </c>
      <c r="C204" s="484"/>
      <c r="D204" s="101"/>
      <c r="E204" s="471"/>
      <c r="F204" s="472">
        <f>SUM(F197:F202)</f>
        <v>0</v>
      </c>
    </row>
    <row r="205" spans="1:6" ht="15.6" thickBot="1" x14ac:dyDescent="0.35">
      <c r="A205" s="109"/>
      <c r="B205" s="477"/>
      <c r="C205" s="99"/>
      <c r="D205" s="79"/>
      <c r="E205" s="110"/>
      <c r="F205" s="111"/>
    </row>
    <row r="206" spans="1:6" x14ac:dyDescent="0.3">
      <c r="A206" s="118" t="s">
        <v>232</v>
      </c>
      <c r="B206" s="476" t="s">
        <v>233</v>
      </c>
      <c r="C206" s="89"/>
      <c r="D206" s="90"/>
      <c r="E206" s="91"/>
      <c r="F206" s="463"/>
    </row>
    <row r="207" spans="1:6" x14ac:dyDescent="0.3">
      <c r="A207" s="109"/>
      <c r="B207" s="477"/>
      <c r="C207" s="99"/>
      <c r="D207" s="79"/>
      <c r="E207" s="110"/>
      <c r="F207" s="111"/>
    </row>
    <row r="208" spans="1:6" ht="30" x14ac:dyDescent="0.3">
      <c r="A208" s="109" t="s">
        <v>234</v>
      </c>
      <c r="B208" s="477" t="s">
        <v>235</v>
      </c>
      <c r="C208" s="99" t="s">
        <v>11</v>
      </c>
      <c r="D208" s="79">
        <v>7.4</v>
      </c>
      <c r="E208" s="110"/>
      <c r="F208" s="111">
        <f>E208*D208</f>
        <v>0</v>
      </c>
    </row>
    <row r="209" spans="1:6" x14ac:dyDescent="0.3">
      <c r="A209" s="109"/>
      <c r="B209" s="477"/>
      <c r="C209" s="99"/>
      <c r="D209" s="79"/>
      <c r="E209" s="110"/>
      <c r="F209" s="111"/>
    </row>
    <row r="210" spans="1:6" ht="30" x14ac:dyDescent="0.3">
      <c r="A210" s="109" t="s">
        <v>236</v>
      </c>
      <c r="B210" s="477" t="s">
        <v>97</v>
      </c>
      <c r="C210" s="99" t="s">
        <v>11</v>
      </c>
      <c r="D210" s="79">
        <v>301.8</v>
      </c>
      <c r="E210" s="110"/>
      <c r="F210" s="111">
        <f>E210*D210</f>
        <v>0</v>
      </c>
    </row>
    <row r="211" spans="1:6" x14ac:dyDescent="0.3">
      <c r="A211" s="109"/>
      <c r="B211" s="477"/>
      <c r="C211" s="99"/>
      <c r="D211" s="79"/>
      <c r="E211" s="110"/>
      <c r="F211" s="111"/>
    </row>
    <row r="212" spans="1:6" ht="30" x14ac:dyDescent="0.3">
      <c r="A212" s="109" t="s">
        <v>237</v>
      </c>
      <c r="B212" s="477" t="s">
        <v>238</v>
      </c>
      <c r="C212" s="99" t="s">
        <v>11</v>
      </c>
      <c r="D212" s="79">
        <v>25.3</v>
      </c>
      <c r="E212" s="110"/>
      <c r="F212" s="111">
        <f>E212*D212</f>
        <v>0</v>
      </c>
    </row>
    <row r="213" spans="1:6" x14ac:dyDescent="0.3">
      <c r="A213" s="109"/>
      <c r="B213" s="477"/>
      <c r="C213" s="99"/>
      <c r="D213" s="79"/>
      <c r="E213" s="110"/>
      <c r="F213" s="111"/>
    </row>
    <row r="214" spans="1:6" ht="60" x14ac:dyDescent="0.3">
      <c r="A214" s="109" t="s">
        <v>239</v>
      </c>
      <c r="B214" s="477" t="s">
        <v>98</v>
      </c>
      <c r="C214" s="99" t="s">
        <v>9</v>
      </c>
      <c r="D214" s="79">
        <v>73.099999999999994</v>
      </c>
      <c r="E214" s="110"/>
      <c r="F214" s="111">
        <f t="shared" ref="F214:F226" si="5">E214*D214</f>
        <v>0</v>
      </c>
    </row>
    <row r="215" spans="1:6" x14ac:dyDescent="0.3">
      <c r="A215" s="109"/>
      <c r="B215" s="477"/>
      <c r="C215" s="99"/>
      <c r="D215" s="79"/>
      <c r="E215" s="110"/>
      <c r="F215" s="111"/>
    </row>
    <row r="216" spans="1:6" ht="45" x14ac:dyDescent="0.3">
      <c r="A216" s="109" t="s">
        <v>240</v>
      </c>
      <c r="B216" s="477" t="s">
        <v>271</v>
      </c>
      <c r="C216" s="99" t="s">
        <v>9</v>
      </c>
      <c r="D216" s="79">
        <v>33.5</v>
      </c>
      <c r="E216" s="110"/>
      <c r="F216" s="111">
        <f t="shared" si="5"/>
        <v>0</v>
      </c>
    </row>
    <row r="217" spans="1:6" x14ac:dyDescent="0.3">
      <c r="A217" s="109"/>
      <c r="B217" s="477"/>
      <c r="C217" s="99"/>
      <c r="D217" s="79"/>
      <c r="E217" s="110"/>
      <c r="F217" s="111"/>
    </row>
    <row r="218" spans="1:6" ht="30" x14ac:dyDescent="0.3">
      <c r="A218" s="109" t="s">
        <v>241</v>
      </c>
      <c r="B218" s="477" t="s">
        <v>272</v>
      </c>
      <c r="C218" s="99" t="s">
        <v>9</v>
      </c>
      <c r="D218" s="79">
        <v>14.3</v>
      </c>
      <c r="E218" s="110"/>
      <c r="F218" s="111">
        <f t="shared" si="5"/>
        <v>0</v>
      </c>
    </row>
    <row r="219" spans="1:6" x14ac:dyDescent="0.3">
      <c r="A219" s="109"/>
      <c r="B219" s="477"/>
      <c r="C219" s="99"/>
      <c r="D219" s="79"/>
      <c r="E219" s="110"/>
      <c r="F219" s="111"/>
    </row>
    <row r="220" spans="1:6" ht="30" x14ac:dyDescent="0.3">
      <c r="A220" s="109" t="s">
        <v>243</v>
      </c>
      <c r="B220" s="477" t="s">
        <v>273</v>
      </c>
      <c r="C220" s="99" t="s">
        <v>9</v>
      </c>
      <c r="D220" s="79">
        <v>17</v>
      </c>
      <c r="E220" s="110"/>
      <c r="F220" s="111">
        <f t="shared" si="5"/>
        <v>0</v>
      </c>
    </row>
    <row r="221" spans="1:6" x14ac:dyDescent="0.3">
      <c r="A221" s="109"/>
      <c r="B221" s="477"/>
      <c r="C221" s="99"/>
      <c r="D221" s="79"/>
      <c r="E221" s="110"/>
      <c r="F221" s="111"/>
    </row>
    <row r="222" spans="1:6" ht="45" x14ac:dyDescent="0.3">
      <c r="A222" s="109" t="s">
        <v>244</v>
      </c>
      <c r="B222" s="477" t="s">
        <v>242</v>
      </c>
      <c r="C222" s="99" t="s">
        <v>9</v>
      </c>
      <c r="D222" s="79">
        <v>4.0999999999999996</v>
      </c>
      <c r="E222" s="110"/>
      <c r="F222" s="111">
        <f t="shared" si="5"/>
        <v>0</v>
      </c>
    </row>
    <row r="223" spans="1:6" x14ac:dyDescent="0.3">
      <c r="A223" s="109"/>
      <c r="B223" s="477"/>
      <c r="C223" s="99"/>
      <c r="D223" s="79"/>
      <c r="E223" s="110"/>
      <c r="F223" s="111"/>
    </row>
    <row r="224" spans="1:6" ht="30" x14ac:dyDescent="0.3">
      <c r="A224" s="109" t="s">
        <v>246</v>
      </c>
      <c r="B224" s="477" t="s">
        <v>245</v>
      </c>
      <c r="C224" s="99" t="s">
        <v>11</v>
      </c>
      <c r="D224" s="79">
        <v>56.1</v>
      </c>
      <c r="E224" s="110"/>
      <c r="F224" s="111">
        <f t="shared" si="5"/>
        <v>0</v>
      </c>
    </row>
    <row r="225" spans="1:6" x14ac:dyDescent="0.3">
      <c r="A225" s="109"/>
      <c r="B225" s="477"/>
      <c r="C225" s="99"/>
      <c r="D225" s="79"/>
      <c r="E225" s="110"/>
      <c r="F225" s="111"/>
    </row>
    <row r="226" spans="1:6" ht="30" x14ac:dyDescent="0.3">
      <c r="A226" s="109" t="s">
        <v>248</v>
      </c>
      <c r="B226" s="477" t="s">
        <v>247</v>
      </c>
      <c r="C226" s="99" t="s">
        <v>11</v>
      </c>
      <c r="D226" s="79">
        <v>301.8</v>
      </c>
      <c r="E226" s="110"/>
      <c r="F226" s="111">
        <f t="shared" si="5"/>
        <v>0</v>
      </c>
    </row>
    <row r="227" spans="1:6" x14ac:dyDescent="0.3">
      <c r="A227" s="109"/>
      <c r="B227" s="477"/>
      <c r="C227" s="99"/>
      <c r="D227" s="79"/>
      <c r="E227" s="110"/>
      <c r="F227" s="111"/>
    </row>
    <row r="228" spans="1:6" ht="30" x14ac:dyDescent="0.3">
      <c r="A228" s="109" t="s">
        <v>274</v>
      </c>
      <c r="B228" s="477" t="s">
        <v>27</v>
      </c>
      <c r="C228" s="99">
        <v>0.05</v>
      </c>
      <c r="D228" s="79"/>
      <c r="E228" s="110"/>
      <c r="F228" s="111">
        <f>SUM(F208:F227)*C228</f>
        <v>0</v>
      </c>
    </row>
    <row r="229" spans="1:6" x14ac:dyDescent="0.3">
      <c r="A229" s="109"/>
      <c r="B229" s="477"/>
      <c r="C229" s="99"/>
      <c r="D229" s="79"/>
      <c r="E229" s="110"/>
      <c r="F229" s="111"/>
    </row>
    <row r="230" spans="1:6" ht="15.6" thickBot="1" x14ac:dyDescent="0.35">
      <c r="A230" s="116" t="s">
        <v>232</v>
      </c>
      <c r="B230" s="483" t="s">
        <v>233</v>
      </c>
      <c r="C230" s="484"/>
      <c r="D230" s="101"/>
      <c r="E230" s="471"/>
      <c r="F230" s="472">
        <f>SUM(F206:F228)</f>
        <v>0</v>
      </c>
    </row>
    <row r="231" spans="1:6" ht="15.6" thickBot="1" x14ac:dyDescent="0.35">
      <c r="A231" s="508"/>
      <c r="B231" s="509"/>
      <c r="C231" s="506"/>
      <c r="D231" s="510"/>
      <c r="E231" s="481"/>
      <c r="F231" s="511"/>
    </row>
    <row r="232" spans="1:6" x14ac:dyDescent="0.3">
      <c r="A232" s="118" t="s">
        <v>275</v>
      </c>
      <c r="B232" s="476" t="s">
        <v>276</v>
      </c>
      <c r="C232" s="89"/>
      <c r="D232" s="90"/>
      <c r="E232" s="91"/>
      <c r="F232" s="463"/>
    </row>
    <row r="233" spans="1:6" x14ac:dyDescent="0.3">
      <c r="A233" s="109"/>
      <c r="B233" s="477"/>
      <c r="C233" s="99"/>
      <c r="D233" s="79"/>
      <c r="E233" s="110"/>
      <c r="F233" s="111"/>
    </row>
    <row r="234" spans="1:6" ht="30" x14ac:dyDescent="0.3">
      <c r="A234" s="109" t="s">
        <v>277</v>
      </c>
      <c r="B234" s="477" t="s">
        <v>279</v>
      </c>
      <c r="C234" s="99" t="s">
        <v>11</v>
      </c>
      <c r="D234" s="79">
        <v>151.80000000000001</v>
      </c>
      <c r="E234" s="110"/>
      <c r="F234" s="111">
        <f>E234*D234</f>
        <v>0</v>
      </c>
    </row>
    <row r="235" spans="1:6" x14ac:dyDescent="0.3">
      <c r="A235" s="109"/>
      <c r="B235" s="477"/>
      <c r="C235" s="99"/>
      <c r="D235" s="79"/>
      <c r="E235" s="110"/>
      <c r="F235" s="111"/>
    </row>
    <row r="236" spans="1:6" ht="30" x14ac:dyDescent="0.3">
      <c r="A236" s="109" t="s">
        <v>278</v>
      </c>
      <c r="B236" s="477" t="s">
        <v>281</v>
      </c>
      <c r="C236" s="99" t="s">
        <v>8</v>
      </c>
      <c r="D236" s="79">
        <v>2</v>
      </c>
      <c r="E236" s="110"/>
      <c r="F236" s="111">
        <f>E236*D236</f>
        <v>0</v>
      </c>
    </row>
    <row r="237" spans="1:6" x14ac:dyDescent="0.3">
      <c r="A237" s="109"/>
      <c r="B237" s="477"/>
      <c r="C237" s="99"/>
      <c r="D237" s="79"/>
      <c r="E237" s="110"/>
      <c r="F237" s="111"/>
    </row>
    <row r="238" spans="1:6" ht="30" x14ac:dyDescent="0.3">
      <c r="A238" s="109" t="s">
        <v>280</v>
      </c>
      <c r="B238" s="477" t="s">
        <v>27</v>
      </c>
      <c r="C238" s="99">
        <v>0.05</v>
      </c>
      <c r="D238" s="79"/>
      <c r="E238" s="110"/>
      <c r="F238" s="111">
        <f>SUM(F234:F237)*C238</f>
        <v>0</v>
      </c>
    </row>
    <row r="239" spans="1:6" x14ac:dyDescent="0.3">
      <c r="A239" s="109"/>
      <c r="B239" s="477"/>
      <c r="C239" s="99"/>
      <c r="D239" s="79"/>
      <c r="E239" s="110"/>
      <c r="F239" s="111"/>
    </row>
    <row r="240" spans="1:6" ht="15.6" thickBot="1" x14ac:dyDescent="0.35">
      <c r="A240" s="116" t="s">
        <v>275</v>
      </c>
      <c r="B240" s="483" t="s">
        <v>276</v>
      </c>
      <c r="C240" s="484"/>
      <c r="D240" s="101"/>
      <c r="E240" s="471"/>
      <c r="F240" s="472">
        <f>SUM(F234:F238)</f>
        <v>0</v>
      </c>
    </row>
    <row r="241" spans="1:6" ht="15.6" thickBot="1" x14ac:dyDescent="0.35">
      <c r="B241" s="498"/>
    </row>
    <row r="242" spans="1:6" ht="19.8" thickBot="1" x14ac:dyDescent="0.35">
      <c r="A242" s="122" t="s">
        <v>226</v>
      </c>
      <c r="B242" s="496" t="s">
        <v>42</v>
      </c>
      <c r="C242" s="452"/>
      <c r="D242" s="453"/>
      <c r="E242" s="454"/>
      <c r="F242" s="490">
        <f>F230+F204+F240</f>
        <v>0</v>
      </c>
    </row>
    <row r="243" spans="1:6" ht="15.6" thickBot="1" x14ac:dyDescent="0.35">
      <c r="B243" s="498"/>
    </row>
    <row r="244" spans="1:6" ht="19.8" thickBot="1" x14ac:dyDescent="0.35">
      <c r="A244" s="122" t="s">
        <v>249</v>
      </c>
      <c r="B244" s="496" t="s">
        <v>154</v>
      </c>
      <c r="C244" s="452"/>
      <c r="D244" s="453"/>
      <c r="E244" s="454"/>
      <c r="F244" s="455"/>
    </row>
    <row r="245" spans="1:6" ht="15.6" thickBot="1" x14ac:dyDescent="0.35">
      <c r="A245" s="109"/>
      <c r="B245" s="477"/>
      <c r="C245" s="99"/>
      <c r="D245" s="79"/>
      <c r="E245" s="110"/>
      <c r="F245" s="111"/>
    </row>
    <row r="246" spans="1:6" x14ac:dyDescent="0.3">
      <c r="A246" s="118" t="s">
        <v>250</v>
      </c>
      <c r="B246" s="476" t="s">
        <v>253</v>
      </c>
      <c r="C246" s="89"/>
      <c r="D246" s="90"/>
      <c r="E246" s="91"/>
      <c r="F246" s="463"/>
    </row>
    <row r="247" spans="1:6" x14ac:dyDescent="0.3">
      <c r="A247" s="109"/>
      <c r="B247" s="477"/>
      <c r="C247" s="99"/>
      <c r="D247" s="79"/>
      <c r="E247" s="110"/>
      <c r="F247" s="111"/>
    </row>
    <row r="248" spans="1:6" x14ac:dyDescent="0.3">
      <c r="A248" s="109" t="s">
        <v>251</v>
      </c>
      <c r="B248" s="477" t="s">
        <v>155</v>
      </c>
      <c r="C248" s="99" t="s">
        <v>21</v>
      </c>
      <c r="D248" s="79">
        <v>140</v>
      </c>
      <c r="E248" s="110"/>
      <c r="F248" s="111">
        <f>E248*D248</f>
        <v>0</v>
      </c>
    </row>
    <row r="249" spans="1:6" x14ac:dyDescent="0.3">
      <c r="A249" s="109"/>
      <c r="B249" s="477"/>
      <c r="C249" s="99"/>
      <c r="D249" s="79"/>
      <c r="E249" s="110"/>
      <c r="F249" s="111"/>
    </row>
    <row r="250" spans="1:6" x14ac:dyDescent="0.3">
      <c r="A250" s="109" t="s">
        <v>252</v>
      </c>
      <c r="B250" s="477" t="s">
        <v>581</v>
      </c>
      <c r="C250" s="99" t="s">
        <v>21</v>
      </c>
      <c r="D250" s="79">
        <v>70</v>
      </c>
      <c r="E250" s="110"/>
      <c r="F250" s="111">
        <f>E250*D250</f>
        <v>0</v>
      </c>
    </row>
    <row r="251" spans="1:6" x14ac:dyDescent="0.3">
      <c r="A251" s="109"/>
      <c r="B251" s="477"/>
      <c r="C251" s="99"/>
      <c r="D251" s="79"/>
      <c r="E251" s="110"/>
      <c r="F251" s="111"/>
    </row>
    <row r="252" spans="1:6" x14ac:dyDescent="0.3">
      <c r="A252" s="109" t="s">
        <v>282</v>
      </c>
      <c r="B252" s="477" t="s">
        <v>582</v>
      </c>
      <c r="C252" s="99" t="s">
        <v>21</v>
      </c>
      <c r="D252" s="79">
        <v>70</v>
      </c>
      <c r="E252" s="110"/>
      <c r="F252" s="111">
        <f>E252*D252</f>
        <v>0</v>
      </c>
    </row>
    <row r="253" spans="1:6" x14ac:dyDescent="0.3">
      <c r="A253" s="109"/>
      <c r="B253" s="477"/>
      <c r="C253" s="99"/>
      <c r="D253" s="79"/>
      <c r="E253" s="110"/>
      <c r="F253" s="111"/>
    </row>
    <row r="254" spans="1:6" x14ac:dyDescent="0.3">
      <c r="A254" s="109" t="s">
        <v>583</v>
      </c>
      <c r="B254" s="477" t="s">
        <v>584</v>
      </c>
      <c r="C254" s="99" t="s">
        <v>22</v>
      </c>
      <c r="D254" s="79">
        <v>1</v>
      </c>
      <c r="E254" s="110"/>
      <c r="F254" s="111">
        <f>E254*D254</f>
        <v>0</v>
      </c>
    </row>
    <row r="255" spans="1:6" x14ac:dyDescent="0.3">
      <c r="A255" s="109"/>
      <c r="B255" s="477"/>
      <c r="C255" s="99"/>
      <c r="D255" s="79"/>
      <c r="E255" s="110"/>
      <c r="F255" s="111"/>
    </row>
    <row r="256" spans="1:6" ht="30" x14ac:dyDescent="0.3">
      <c r="A256" s="109" t="s">
        <v>585</v>
      </c>
      <c r="B256" s="477" t="s">
        <v>156</v>
      </c>
      <c r="C256" s="99" t="s">
        <v>22</v>
      </c>
      <c r="D256" s="79">
        <v>1</v>
      </c>
      <c r="E256" s="110"/>
      <c r="F256" s="111">
        <f>E256*D256</f>
        <v>0</v>
      </c>
    </row>
    <row r="257" spans="1:6" x14ac:dyDescent="0.3">
      <c r="A257" s="109"/>
      <c r="B257" s="477"/>
      <c r="C257" s="99"/>
      <c r="D257" s="79"/>
      <c r="E257" s="110"/>
      <c r="F257" s="111"/>
    </row>
    <row r="258" spans="1:6" ht="30" x14ac:dyDescent="0.3">
      <c r="A258" s="109" t="s">
        <v>586</v>
      </c>
      <c r="B258" s="477" t="s">
        <v>27</v>
      </c>
      <c r="C258" s="99">
        <v>0.05</v>
      </c>
      <c r="D258" s="79"/>
      <c r="E258" s="110"/>
      <c r="F258" s="111">
        <f>SUM(F248:F256)*C258</f>
        <v>0</v>
      </c>
    </row>
    <row r="259" spans="1:6" x14ac:dyDescent="0.3">
      <c r="A259" s="109"/>
      <c r="B259" s="477"/>
      <c r="C259" s="99"/>
      <c r="D259" s="79"/>
      <c r="E259" s="110"/>
      <c r="F259" s="111"/>
    </row>
    <row r="260" spans="1:6" ht="15.6" thickBot="1" x14ac:dyDescent="0.35">
      <c r="A260" s="116" t="s">
        <v>250</v>
      </c>
      <c r="B260" s="483" t="s">
        <v>253</v>
      </c>
      <c r="C260" s="484"/>
      <c r="D260" s="101"/>
      <c r="E260" s="471"/>
      <c r="F260" s="472">
        <f>SUM(F248:F258)</f>
        <v>0</v>
      </c>
    </row>
    <row r="261" spans="1:6" ht="15.6" thickBot="1" x14ac:dyDescent="0.35">
      <c r="B261" s="498"/>
    </row>
    <row r="262" spans="1:6" ht="19.8" thickBot="1" x14ac:dyDescent="0.35">
      <c r="A262" s="122" t="s">
        <v>249</v>
      </c>
      <c r="B262" s="496" t="s">
        <v>154</v>
      </c>
      <c r="C262" s="452"/>
      <c r="D262" s="453"/>
      <c r="E262" s="454"/>
      <c r="F262" s="490">
        <f>F260</f>
        <v>0</v>
      </c>
    </row>
  </sheetData>
  <mergeCells count="3">
    <mergeCell ref="A1:F2"/>
    <mergeCell ref="A3:B3"/>
    <mergeCell ref="A4:F4"/>
  </mergeCells>
  <phoneticPr fontId="35" type="noConversion"/>
  <pageMargins left="0.70866141732283472" right="0.70866141732283472" top="0.74803149606299213" bottom="0.74803149606299213" header="0.31496062992125984" footer="0.31496062992125984"/>
  <pageSetup paperSize="9" scale="66" firstPageNumber="3" fitToHeight="0" orientation="portrait" useFirstPageNumber="1" r:id="rId1"/>
  <headerFooter>
    <oddFooter>&amp;CPrometne površine
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57"/>
  <sheetViews>
    <sheetView view="pageBreakPreview" zoomScaleNormal="130" zoomScaleSheetLayoutView="100" workbookViewId="0">
      <selection activeCell="E15" sqref="E15"/>
    </sheetView>
  </sheetViews>
  <sheetFormatPr defaultColWidth="10.33203125" defaultRowHeight="15" x14ac:dyDescent="0.3"/>
  <cols>
    <col min="1" max="1" width="10.44140625" style="84" bestFit="1" customWidth="1"/>
    <col min="2" max="2" width="75.5546875" style="85" customWidth="1"/>
    <col min="3" max="3" width="6.44140625" style="81" bestFit="1" customWidth="1"/>
    <col min="4" max="4" width="9.44140625" style="82" bestFit="1" customWidth="1"/>
    <col min="5" max="5" width="11" style="83" bestFit="1" customWidth="1"/>
    <col min="6" max="6" width="14.5546875" style="86" bestFit="1" customWidth="1"/>
    <col min="7" max="16384" width="10.33203125" style="50"/>
  </cols>
  <sheetData>
    <row r="1" spans="1:43" s="40" customFormat="1" x14ac:dyDescent="0.3">
      <c r="A1" s="424" t="s">
        <v>157</v>
      </c>
      <c r="B1" s="425"/>
      <c r="C1" s="425"/>
      <c r="D1" s="425"/>
      <c r="E1" s="425"/>
      <c r="F1" s="426"/>
    </row>
    <row r="2" spans="1:43" s="40" customFormat="1" ht="15.6" thickBot="1" x14ac:dyDescent="0.35">
      <c r="A2" s="427"/>
      <c r="B2" s="428"/>
      <c r="C2" s="428"/>
      <c r="D2" s="428"/>
      <c r="E2" s="428"/>
      <c r="F2" s="429"/>
    </row>
    <row r="3" spans="1:43" s="40" customFormat="1" ht="15.6" thickBot="1" x14ac:dyDescent="0.35">
      <c r="A3" s="430"/>
      <c r="B3" s="431"/>
      <c r="C3" s="41"/>
      <c r="D3" s="42"/>
      <c r="E3" s="43"/>
      <c r="F3" s="44"/>
    </row>
    <row r="4" spans="1:43" s="45" customFormat="1" ht="19.8" thickBot="1" x14ac:dyDescent="0.35">
      <c r="A4" s="432" t="s">
        <v>24</v>
      </c>
      <c r="B4" s="433"/>
      <c r="C4" s="433"/>
      <c r="D4" s="433"/>
      <c r="E4" s="433"/>
      <c r="F4" s="434"/>
    </row>
    <row r="5" spans="1:43" x14ac:dyDescent="0.3">
      <c r="A5" s="46"/>
      <c r="B5" s="47"/>
      <c r="C5" s="48"/>
      <c r="D5" s="48"/>
      <c r="E5" s="49"/>
      <c r="F5" s="49"/>
    </row>
    <row r="6" spans="1:43" s="56" customFormat="1" ht="30" x14ac:dyDescent="0.3">
      <c r="A6" s="51" t="s">
        <v>0</v>
      </c>
      <c r="B6" s="52" t="s">
        <v>1</v>
      </c>
      <c r="C6" s="53" t="s">
        <v>3</v>
      </c>
      <c r="D6" s="54" t="s">
        <v>7</v>
      </c>
      <c r="E6" s="55" t="s">
        <v>4</v>
      </c>
      <c r="F6" s="55" t="s">
        <v>5</v>
      </c>
    </row>
    <row r="7" spans="1:43" s="40" customFormat="1" ht="15.6" thickBot="1" x14ac:dyDescent="0.35">
      <c r="A7" s="57"/>
      <c r="B7" s="58"/>
      <c r="C7" s="59"/>
      <c r="D7" s="60"/>
      <c r="E7" s="61"/>
      <c r="F7" s="62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</row>
    <row r="8" spans="1:43" s="67" customFormat="1" ht="19.8" thickBot="1" x14ac:dyDescent="0.35">
      <c r="A8" s="87" t="s">
        <v>20</v>
      </c>
      <c r="B8" s="88" t="s">
        <v>284</v>
      </c>
      <c r="C8" s="63"/>
      <c r="D8" s="64"/>
      <c r="E8" s="65"/>
      <c r="F8" s="66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</row>
    <row r="9" spans="1:43" s="71" customFormat="1" x14ac:dyDescent="0.3">
      <c r="A9" s="68"/>
      <c r="B9" s="69"/>
      <c r="C9" s="72"/>
      <c r="D9" s="73"/>
      <c r="E9" s="74"/>
      <c r="F9" s="7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</row>
    <row r="10" spans="1:43" x14ac:dyDescent="0.3">
      <c r="A10" s="76"/>
      <c r="B10" s="77"/>
      <c r="C10" s="78"/>
      <c r="D10" s="79"/>
      <c r="E10" s="113"/>
      <c r="F10" s="70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</row>
    <row r="11" spans="1:43" ht="45" x14ac:dyDescent="0.3">
      <c r="A11" s="109" t="s">
        <v>29</v>
      </c>
      <c r="B11" s="77" t="s">
        <v>99</v>
      </c>
      <c r="C11" s="78" t="s">
        <v>11</v>
      </c>
      <c r="D11" s="79">
        <v>159.69999999999999</v>
      </c>
      <c r="E11" s="113"/>
      <c r="F11" s="70">
        <f>E11*D11</f>
        <v>0</v>
      </c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</row>
    <row r="12" spans="1:43" x14ac:dyDescent="0.3">
      <c r="A12" s="109"/>
      <c r="B12" s="77"/>
      <c r="C12" s="78"/>
      <c r="D12" s="79"/>
      <c r="E12" s="113"/>
      <c r="F12" s="70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</row>
    <row r="13" spans="1:43" ht="30" x14ac:dyDescent="0.3">
      <c r="A13" s="109" t="s">
        <v>30</v>
      </c>
      <c r="B13" s="77" t="s">
        <v>100</v>
      </c>
      <c r="C13" s="78" t="s">
        <v>25</v>
      </c>
      <c r="D13" s="79">
        <v>10</v>
      </c>
      <c r="E13" s="113"/>
      <c r="F13" s="70">
        <f>E13*D13</f>
        <v>0</v>
      </c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</row>
    <row r="14" spans="1:43" x14ac:dyDescent="0.3">
      <c r="A14" s="109"/>
      <c r="B14" s="77"/>
      <c r="C14" s="78"/>
      <c r="D14" s="79"/>
      <c r="E14" s="113"/>
      <c r="F14" s="70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</row>
    <row r="15" spans="1:43" ht="30" x14ac:dyDescent="0.3">
      <c r="A15" s="109" t="s">
        <v>32</v>
      </c>
      <c r="B15" s="77" t="s">
        <v>101</v>
      </c>
      <c r="C15" s="78" t="s">
        <v>11</v>
      </c>
      <c r="D15" s="79">
        <v>159.69999999999999</v>
      </c>
      <c r="E15" s="113"/>
      <c r="F15" s="70">
        <f>E15*D15</f>
        <v>0</v>
      </c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</row>
    <row r="16" spans="1:43" x14ac:dyDescent="0.3">
      <c r="A16" s="109"/>
      <c r="B16" s="77"/>
      <c r="C16" s="78"/>
      <c r="D16" s="79"/>
      <c r="E16" s="113"/>
      <c r="F16" s="70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</row>
    <row r="17" spans="1:43" ht="60" x14ac:dyDescent="0.3">
      <c r="A17" s="109" t="s">
        <v>51</v>
      </c>
      <c r="B17" s="77" t="s">
        <v>102</v>
      </c>
      <c r="C17" s="78" t="s">
        <v>11</v>
      </c>
      <c r="D17" s="79">
        <v>159.69999999999999</v>
      </c>
      <c r="E17" s="113"/>
      <c r="F17" s="70">
        <f>E17*D17</f>
        <v>0</v>
      </c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</row>
    <row r="18" spans="1:43" x14ac:dyDescent="0.3">
      <c r="A18" s="109"/>
      <c r="B18" s="77"/>
      <c r="C18" s="78"/>
      <c r="D18" s="79"/>
      <c r="E18" s="113"/>
      <c r="F18" s="70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</row>
    <row r="19" spans="1:43" x14ac:dyDescent="0.3">
      <c r="A19" s="109" t="s">
        <v>52</v>
      </c>
      <c r="B19" s="77" t="s">
        <v>103</v>
      </c>
      <c r="C19" s="78" t="s">
        <v>21</v>
      </c>
      <c r="D19" s="79">
        <v>45</v>
      </c>
      <c r="E19" s="113"/>
      <c r="F19" s="70">
        <f>E19*D19</f>
        <v>0</v>
      </c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</row>
    <row r="20" spans="1:43" x14ac:dyDescent="0.3">
      <c r="A20" s="109"/>
      <c r="B20" s="77"/>
      <c r="C20" s="78"/>
      <c r="D20" s="79"/>
      <c r="E20" s="113"/>
      <c r="F20" s="70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</row>
    <row r="21" spans="1:43" x14ac:dyDescent="0.3">
      <c r="A21" s="109" t="s">
        <v>53</v>
      </c>
      <c r="B21" s="77" t="s">
        <v>104</v>
      </c>
      <c r="C21" s="78" t="s">
        <v>21</v>
      </c>
      <c r="D21" s="79">
        <v>23</v>
      </c>
      <c r="E21" s="113"/>
      <c r="F21" s="70">
        <f>E21*D21</f>
        <v>0</v>
      </c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</row>
    <row r="22" spans="1:43" x14ac:dyDescent="0.3">
      <c r="A22" s="109"/>
      <c r="B22" s="77"/>
      <c r="C22" s="78"/>
      <c r="D22" s="79"/>
      <c r="E22" s="113"/>
      <c r="F22" s="70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</row>
    <row r="23" spans="1:43" ht="45" x14ac:dyDescent="0.3">
      <c r="A23" s="109" t="s">
        <v>54</v>
      </c>
      <c r="B23" s="77" t="s">
        <v>285</v>
      </c>
      <c r="C23" s="78" t="s">
        <v>10</v>
      </c>
      <c r="D23" s="79">
        <v>493.9</v>
      </c>
      <c r="E23" s="113"/>
      <c r="F23" s="70">
        <f>E23*D23</f>
        <v>0</v>
      </c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</row>
    <row r="24" spans="1:43" x14ac:dyDescent="0.3">
      <c r="A24" s="109"/>
      <c r="B24" s="77"/>
      <c r="C24" s="78"/>
      <c r="D24" s="79"/>
      <c r="E24" s="113"/>
      <c r="F24" s="70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</row>
    <row r="25" spans="1:43" ht="45" x14ac:dyDescent="0.3">
      <c r="A25" s="109" t="s">
        <v>55</v>
      </c>
      <c r="B25" s="77" t="s">
        <v>106</v>
      </c>
      <c r="C25" s="78" t="s">
        <v>10</v>
      </c>
      <c r="D25" s="79">
        <v>493.9</v>
      </c>
      <c r="E25" s="113"/>
      <c r="F25" s="70">
        <f>E25*D25</f>
        <v>0</v>
      </c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</row>
    <row r="26" spans="1:43" x14ac:dyDescent="0.3">
      <c r="A26" s="109"/>
      <c r="B26" s="77"/>
      <c r="C26" s="78"/>
      <c r="D26" s="79"/>
      <c r="E26" s="113"/>
      <c r="F26" s="70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</row>
    <row r="27" spans="1:43" ht="30" x14ac:dyDescent="0.3">
      <c r="A27" s="109" t="s">
        <v>56</v>
      </c>
      <c r="B27" s="77" t="s">
        <v>107</v>
      </c>
      <c r="C27" s="78" t="s">
        <v>10</v>
      </c>
      <c r="D27" s="79">
        <v>109.8</v>
      </c>
      <c r="E27" s="113"/>
      <c r="F27" s="70">
        <f>E27*D27</f>
        <v>0</v>
      </c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</row>
    <row r="28" spans="1:43" x14ac:dyDescent="0.3">
      <c r="A28" s="109"/>
      <c r="B28" s="77"/>
      <c r="C28" s="78"/>
      <c r="D28" s="79"/>
      <c r="E28" s="113"/>
      <c r="F28" s="70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</row>
    <row r="29" spans="1:43" x14ac:dyDescent="0.3">
      <c r="A29" s="109" t="s">
        <v>57</v>
      </c>
      <c r="B29" s="77" t="s">
        <v>108</v>
      </c>
      <c r="C29" s="78" t="s">
        <v>9</v>
      </c>
      <c r="D29" s="79">
        <v>255.5</v>
      </c>
      <c r="E29" s="113"/>
      <c r="F29" s="70">
        <f>E29*D29</f>
        <v>0</v>
      </c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</row>
    <row r="30" spans="1:43" x14ac:dyDescent="0.3">
      <c r="A30" s="109"/>
      <c r="B30" s="77"/>
      <c r="C30" s="78"/>
      <c r="D30" s="79"/>
      <c r="E30" s="113"/>
      <c r="F30" s="70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</row>
    <row r="31" spans="1:43" ht="60" x14ac:dyDescent="0.3">
      <c r="A31" s="109" t="s">
        <v>58</v>
      </c>
      <c r="B31" s="77" t="s">
        <v>109</v>
      </c>
      <c r="C31" s="78" t="s">
        <v>10</v>
      </c>
      <c r="D31" s="79">
        <v>25.6</v>
      </c>
      <c r="E31" s="113"/>
      <c r="F31" s="70">
        <f>E31*D31</f>
        <v>0</v>
      </c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</row>
    <row r="32" spans="1:43" x14ac:dyDescent="0.3">
      <c r="A32" s="109"/>
      <c r="B32" s="77"/>
      <c r="C32" s="78"/>
      <c r="D32" s="79"/>
      <c r="E32" s="113"/>
      <c r="F32" s="70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</row>
    <row r="33" spans="1:43" ht="60" x14ac:dyDescent="0.3">
      <c r="A33" s="109" t="s">
        <v>59</v>
      </c>
      <c r="B33" s="77" t="s">
        <v>110</v>
      </c>
      <c r="C33" s="78" t="s">
        <v>10</v>
      </c>
      <c r="D33" s="79">
        <v>169.9</v>
      </c>
      <c r="E33" s="113"/>
      <c r="F33" s="70">
        <f>E33*D33</f>
        <v>0</v>
      </c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</row>
    <row r="34" spans="1:43" x14ac:dyDescent="0.3">
      <c r="A34" s="109"/>
      <c r="B34" s="77"/>
      <c r="C34" s="78"/>
      <c r="D34" s="79"/>
      <c r="E34" s="113"/>
      <c r="F34" s="70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</row>
    <row r="35" spans="1:43" ht="45" x14ac:dyDescent="0.3">
      <c r="A35" s="109" t="s">
        <v>60</v>
      </c>
      <c r="B35" s="77" t="s">
        <v>111</v>
      </c>
      <c r="C35" s="78" t="s">
        <v>9</v>
      </c>
      <c r="D35" s="79">
        <v>684.1</v>
      </c>
      <c r="E35" s="113"/>
      <c r="F35" s="70">
        <f>E35*D35</f>
        <v>0</v>
      </c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</row>
    <row r="36" spans="1:43" x14ac:dyDescent="0.3">
      <c r="A36" s="109"/>
      <c r="B36" s="77"/>
      <c r="C36" s="78"/>
      <c r="D36" s="79"/>
      <c r="E36" s="113"/>
      <c r="F36" s="70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</row>
    <row r="37" spans="1:43" ht="120" x14ac:dyDescent="0.3">
      <c r="A37" s="109" t="s">
        <v>61</v>
      </c>
      <c r="B37" s="77" t="s">
        <v>112</v>
      </c>
      <c r="C37" s="78" t="s">
        <v>11</v>
      </c>
      <c r="D37" s="79">
        <v>159.69999999999999</v>
      </c>
      <c r="E37" s="113"/>
      <c r="F37" s="70">
        <f>E37*D37</f>
        <v>0</v>
      </c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</row>
    <row r="38" spans="1:43" x14ac:dyDescent="0.3">
      <c r="A38" s="109"/>
      <c r="B38" s="77"/>
      <c r="C38" s="99"/>
      <c r="D38" s="79"/>
      <c r="E38" s="113"/>
      <c r="F38" s="70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</row>
    <row r="39" spans="1:43" ht="60" x14ac:dyDescent="0.3">
      <c r="A39" s="109" t="s">
        <v>62</v>
      </c>
      <c r="B39" s="77" t="s">
        <v>113</v>
      </c>
      <c r="C39" s="99" t="s">
        <v>8</v>
      </c>
      <c r="D39" s="79">
        <v>2</v>
      </c>
      <c r="E39" s="113"/>
      <c r="F39" s="70">
        <f>E39*D39</f>
        <v>0</v>
      </c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</row>
    <row r="40" spans="1:43" x14ac:dyDescent="0.3">
      <c r="A40" s="109"/>
      <c r="B40" s="77"/>
      <c r="C40" s="99"/>
      <c r="D40" s="79"/>
      <c r="E40" s="113"/>
      <c r="F40" s="70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</row>
    <row r="41" spans="1:43" ht="60" x14ac:dyDescent="0.3">
      <c r="A41" s="109" t="s">
        <v>63</v>
      </c>
      <c r="B41" s="77" t="s">
        <v>114</v>
      </c>
      <c r="C41" s="99" t="s">
        <v>8</v>
      </c>
      <c r="D41" s="79">
        <v>4</v>
      </c>
      <c r="E41" s="113"/>
      <c r="F41" s="70">
        <f>E41*D41</f>
        <v>0</v>
      </c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</row>
    <row r="42" spans="1:43" x14ac:dyDescent="0.3">
      <c r="A42" s="109"/>
      <c r="B42" s="77"/>
      <c r="C42" s="99"/>
      <c r="D42" s="79"/>
      <c r="E42" s="113"/>
      <c r="F42" s="70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</row>
    <row r="43" spans="1:43" ht="60" x14ac:dyDescent="0.3">
      <c r="A43" s="109" t="s">
        <v>64</v>
      </c>
      <c r="B43" s="77" t="s">
        <v>286</v>
      </c>
      <c r="C43" s="99" t="s">
        <v>8</v>
      </c>
      <c r="D43" s="79">
        <v>1</v>
      </c>
      <c r="E43" s="113"/>
      <c r="F43" s="70">
        <f>E43*D43</f>
        <v>0</v>
      </c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</row>
    <row r="44" spans="1:43" x14ac:dyDescent="0.3">
      <c r="A44" s="109"/>
      <c r="B44" s="77"/>
      <c r="C44" s="99"/>
      <c r="D44" s="79"/>
      <c r="E44" s="113"/>
      <c r="F44" s="70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</row>
    <row r="45" spans="1:43" ht="60" x14ac:dyDescent="0.3">
      <c r="A45" s="109" t="s">
        <v>65</v>
      </c>
      <c r="B45" s="77" t="s">
        <v>287</v>
      </c>
      <c r="C45" s="78" t="s">
        <v>8</v>
      </c>
      <c r="D45" s="79">
        <v>3</v>
      </c>
      <c r="E45" s="113"/>
      <c r="F45" s="70">
        <f>E45*D45</f>
        <v>0</v>
      </c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</row>
    <row r="46" spans="1:43" x14ac:dyDescent="0.3">
      <c r="A46" s="109"/>
      <c r="B46" s="77"/>
      <c r="C46" s="78"/>
      <c r="D46" s="79"/>
      <c r="E46" s="113"/>
      <c r="F46" s="70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</row>
    <row r="47" spans="1:43" ht="90" x14ac:dyDescent="0.3">
      <c r="A47" s="109" t="s">
        <v>66</v>
      </c>
      <c r="B47" s="77" t="s">
        <v>115</v>
      </c>
      <c r="C47" s="78" t="s">
        <v>8</v>
      </c>
      <c r="D47" s="79">
        <v>10</v>
      </c>
      <c r="E47" s="113"/>
      <c r="F47" s="70">
        <f>E47*D47</f>
        <v>0</v>
      </c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</row>
    <row r="48" spans="1:43" x14ac:dyDescent="0.3">
      <c r="A48" s="109"/>
      <c r="B48" s="77"/>
      <c r="C48" s="78"/>
      <c r="D48" s="79"/>
      <c r="E48" s="113"/>
      <c r="F48" s="70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</row>
    <row r="49" spans="1:43" x14ac:dyDescent="0.3">
      <c r="A49" s="109" t="s">
        <v>67</v>
      </c>
      <c r="B49" s="77" t="s">
        <v>116</v>
      </c>
      <c r="C49" s="78" t="s">
        <v>26</v>
      </c>
      <c r="D49" s="79">
        <v>159.69999999999999</v>
      </c>
      <c r="E49" s="113"/>
      <c r="F49" s="70">
        <f>E49*D49</f>
        <v>0</v>
      </c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</row>
    <row r="50" spans="1:43" x14ac:dyDescent="0.3">
      <c r="A50" s="109"/>
      <c r="B50" s="77"/>
      <c r="C50" s="78"/>
      <c r="D50" s="79"/>
      <c r="E50" s="113"/>
      <c r="F50" s="70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</row>
    <row r="51" spans="1:43" ht="30" x14ac:dyDescent="0.3">
      <c r="A51" s="109" t="s">
        <v>68</v>
      </c>
      <c r="B51" s="77" t="s">
        <v>117</v>
      </c>
      <c r="C51" s="78" t="s">
        <v>26</v>
      </c>
      <c r="D51" s="79">
        <v>159.69999999999999</v>
      </c>
      <c r="E51" s="113"/>
      <c r="F51" s="70">
        <f>E51*D51</f>
        <v>0</v>
      </c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</row>
    <row r="52" spans="1:43" x14ac:dyDescent="0.3">
      <c r="A52" s="109"/>
      <c r="B52" s="77"/>
      <c r="C52" s="78"/>
      <c r="D52" s="79"/>
      <c r="E52" s="113"/>
      <c r="F52" s="70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</row>
    <row r="53" spans="1:43" x14ac:dyDescent="0.3">
      <c r="A53" s="109" t="s">
        <v>69</v>
      </c>
      <c r="B53" s="77" t="s">
        <v>288</v>
      </c>
      <c r="C53" s="78" t="s">
        <v>8</v>
      </c>
      <c r="D53" s="79">
        <v>1</v>
      </c>
      <c r="E53" s="113"/>
      <c r="F53" s="70">
        <f>E53*D53</f>
        <v>0</v>
      </c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</row>
    <row r="54" spans="1:43" x14ac:dyDescent="0.3">
      <c r="A54" s="109"/>
      <c r="B54" s="77"/>
      <c r="C54" s="78"/>
      <c r="D54" s="79"/>
      <c r="E54" s="113"/>
      <c r="F54" s="70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</row>
    <row r="55" spans="1:43" x14ac:dyDescent="0.3">
      <c r="A55" s="109" t="s">
        <v>70</v>
      </c>
      <c r="B55" s="77" t="s">
        <v>289</v>
      </c>
      <c r="C55" s="78" t="s">
        <v>8</v>
      </c>
      <c r="D55" s="79">
        <v>1</v>
      </c>
      <c r="E55" s="113"/>
      <c r="F55" s="70">
        <f>E55*D55</f>
        <v>0</v>
      </c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</row>
    <row r="56" spans="1:43" x14ac:dyDescent="0.3">
      <c r="A56" s="109"/>
      <c r="B56" s="77"/>
      <c r="C56" s="78"/>
      <c r="D56" s="79"/>
      <c r="E56" s="113"/>
      <c r="F56" s="70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</row>
    <row r="57" spans="1:43" x14ac:dyDescent="0.3">
      <c r="A57" s="109" t="s">
        <v>70</v>
      </c>
      <c r="B57" s="77" t="s">
        <v>290</v>
      </c>
      <c r="C57" s="78" t="s">
        <v>8</v>
      </c>
      <c r="D57" s="79">
        <v>2</v>
      </c>
      <c r="E57" s="113"/>
      <c r="F57" s="70">
        <f>E57*D57</f>
        <v>0</v>
      </c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</row>
    <row r="58" spans="1:43" x14ac:dyDescent="0.3">
      <c r="A58" s="109"/>
      <c r="B58" s="77"/>
      <c r="C58" s="78"/>
      <c r="D58" s="79"/>
      <c r="E58" s="113"/>
      <c r="F58" s="70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</row>
    <row r="59" spans="1:43" ht="30" x14ac:dyDescent="0.3">
      <c r="A59" s="109" t="s">
        <v>71</v>
      </c>
      <c r="B59" s="124" t="s">
        <v>156</v>
      </c>
      <c r="C59" s="78" t="s">
        <v>22</v>
      </c>
      <c r="D59" s="79">
        <v>1</v>
      </c>
      <c r="E59" s="113"/>
      <c r="F59" s="70">
        <f>E59*D59</f>
        <v>0</v>
      </c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</row>
    <row r="60" spans="1:43" x14ac:dyDescent="0.3">
      <c r="A60" s="109"/>
      <c r="B60" s="77"/>
      <c r="C60" s="78"/>
      <c r="D60" s="79"/>
      <c r="E60" s="113"/>
      <c r="F60" s="70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</row>
    <row r="61" spans="1:43" ht="30" x14ac:dyDescent="0.3">
      <c r="A61" s="109" t="s">
        <v>72</v>
      </c>
      <c r="B61" s="77" t="s">
        <v>31</v>
      </c>
      <c r="C61" s="99">
        <v>0.05</v>
      </c>
      <c r="D61" s="79"/>
      <c r="E61" s="113"/>
      <c r="F61" s="70">
        <f>SUM(F11:F60)*C61</f>
        <v>0</v>
      </c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</row>
    <row r="62" spans="1:43" ht="15.6" thickBot="1" x14ac:dyDescent="0.35"/>
    <row r="63" spans="1:43" ht="19.8" thickBot="1" x14ac:dyDescent="0.35">
      <c r="A63" s="87" t="s">
        <v>20</v>
      </c>
      <c r="B63" s="88" t="s">
        <v>284</v>
      </c>
      <c r="C63" s="63"/>
      <c r="D63" s="64"/>
      <c r="E63" s="65"/>
      <c r="F63" s="114">
        <f>SUM(F11:F62)</f>
        <v>0</v>
      </c>
    </row>
    <row r="64" spans="1:43" ht="15.6" thickBot="1" x14ac:dyDescent="0.35"/>
    <row r="65" spans="1:6" ht="19.8" thickBot="1" x14ac:dyDescent="0.35">
      <c r="A65" s="87" t="s">
        <v>174</v>
      </c>
      <c r="B65" s="88" t="s">
        <v>291</v>
      </c>
      <c r="C65" s="63"/>
      <c r="D65" s="64"/>
      <c r="E65" s="65"/>
      <c r="F65" s="66"/>
    </row>
    <row r="66" spans="1:6" x14ac:dyDescent="0.3">
      <c r="A66" s="68"/>
      <c r="B66" s="69"/>
      <c r="C66" s="72"/>
      <c r="D66" s="73"/>
      <c r="E66" s="74"/>
      <c r="F66" s="75"/>
    </row>
    <row r="67" spans="1:6" x14ac:dyDescent="0.3">
      <c r="A67" s="76"/>
      <c r="B67" s="77"/>
      <c r="C67" s="78"/>
      <c r="D67" s="79"/>
      <c r="E67" s="113"/>
      <c r="F67" s="70"/>
    </row>
    <row r="68" spans="1:6" ht="45" x14ac:dyDescent="0.3">
      <c r="A68" s="109" t="s">
        <v>178</v>
      </c>
      <c r="B68" s="77" t="s">
        <v>99</v>
      </c>
      <c r="C68" s="78" t="s">
        <v>11</v>
      </c>
      <c r="D68" s="79">
        <v>17.399999999999999</v>
      </c>
      <c r="E68" s="113"/>
      <c r="F68" s="70">
        <f>E68*D68</f>
        <v>0</v>
      </c>
    </row>
    <row r="69" spans="1:6" x14ac:dyDescent="0.3">
      <c r="A69" s="109"/>
      <c r="B69" s="77"/>
      <c r="C69" s="78"/>
      <c r="D69" s="79"/>
      <c r="E69" s="113"/>
      <c r="F69" s="70"/>
    </row>
    <row r="70" spans="1:6" ht="30" x14ac:dyDescent="0.3">
      <c r="A70" s="109" t="s">
        <v>179</v>
      </c>
      <c r="B70" s="77" t="s">
        <v>100</v>
      </c>
      <c r="C70" s="78" t="s">
        <v>25</v>
      </c>
      <c r="D70" s="79">
        <v>1</v>
      </c>
      <c r="E70" s="113"/>
      <c r="F70" s="70">
        <f>E70*D70</f>
        <v>0</v>
      </c>
    </row>
    <row r="71" spans="1:6" x14ac:dyDescent="0.3">
      <c r="A71" s="109"/>
      <c r="B71" s="77"/>
      <c r="C71" s="78"/>
      <c r="D71" s="79"/>
      <c r="E71" s="113"/>
      <c r="F71" s="70"/>
    </row>
    <row r="72" spans="1:6" ht="30" x14ac:dyDescent="0.3">
      <c r="A72" s="109" t="s">
        <v>180</v>
      </c>
      <c r="B72" s="77" t="s">
        <v>101</v>
      </c>
      <c r="C72" s="78" t="s">
        <v>11</v>
      </c>
      <c r="D72" s="79">
        <v>17.399999999999999</v>
      </c>
      <c r="E72" s="113"/>
      <c r="F72" s="70">
        <f>E72*D72</f>
        <v>0</v>
      </c>
    </row>
    <row r="73" spans="1:6" x14ac:dyDescent="0.3">
      <c r="A73" s="109"/>
      <c r="B73" s="77"/>
      <c r="C73" s="78"/>
      <c r="D73" s="79"/>
      <c r="E73" s="113"/>
      <c r="F73" s="70"/>
    </row>
    <row r="74" spans="1:6" ht="60" x14ac:dyDescent="0.3">
      <c r="A74" s="109" t="s">
        <v>293</v>
      </c>
      <c r="B74" s="77" t="s">
        <v>102</v>
      </c>
      <c r="C74" s="78" t="s">
        <v>11</v>
      </c>
      <c r="D74" s="79">
        <v>17.399999999999999</v>
      </c>
      <c r="E74" s="113"/>
      <c r="F74" s="70">
        <f>E74*D74</f>
        <v>0</v>
      </c>
    </row>
    <row r="75" spans="1:6" x14ac:dyDescent="0.3">
      <c r="A75" s="109"/>
      <c r="B75" s="77"/>
      <c r="C75" s="78"/>
      <c r="D75" s="79"/>
      <c r="E75" s="113"/>
      <c r="F75" s="70"/>
    </row>
    <row r="76" spans="1:6" x14ac:dyDescent="0.3">
      <c r="A76" s="109" t="s">
        <v>294</v>
      </c>
      <c r="B76" s="77" t="s">
        <v>103</v>
      </c>
      <c r="C76" s="78" t="s">
        <v>21</v>
      </c>
      <c r="D76" s="79">
        <v>3</v>
      </c>
      <c r="E76" s="113"/>
      <c r="F76" s="70">
        <f>E76*D76</f>
        <v>0</v>
      </c>
    </row>
    <row r="77" spans="1:6" x14ac:dyDescent="0.3">
      <c r="A77" s="109"/>
      <c r="B77" s="77"/>
      <c r="C77" s="78"/>
      <c r="D77" s="79"/>
      <c r="E77" s="113"/>
      <c r="F77" s="70"/>
    </row>
    <row r="78" spans="1:6" x14ac:dyDescent="0.3">
      <c r="A78" s="109" t="s">
        <v>295</v>
      </c>
      <c r="B78" s="77" t="s">
        <v>104</v>
      </c>
      <c r="C78" s="78" t="s">
        <v>21</v>
      </c>
      <c r="D78" s="79">
        <v>1</v>
      </c>
      <c r="E78" s="113"/>
      <c r="F78" s="70">
        <f>E78*D78</f>
        <v>0</v>
      </c>
    </row>
    <row r="79" spans="1:6" x14ac:dyDescent="0.3">
      <c r="A79" s="109"/>
      <c r="B79" s="77"/>
      <c r="C79" s="78"/>
      <c r="D79" s="79"/>
      <c r="E79" s="113"/>
      <c r="F79" s="70"/>
    </row>
    <row r="80" spans="1:6" ht="45" x14ac:dyDescent="0.3">
      <c r="A80" s="109" t="s">
        <v>296</v>
      </c>
      <c r="B80" s="77" t="s">
        <v>285</v>
      </c>
      <c r="C80" s="78" t="s">
        <v>10</v>
      </c>
      <c r="D80" s="79">
        <v>40</v>
      </c>
      <c r="E80" s="113"/>
      <c r="F80" s="70">
        <f>E80*D80</f>
        <v>0</v>
      </c>
    </row>
    <row r="81" spans="1:6" x14ac:dyDescent="0.3">
      <c r="A81" s="109"/>
      <c r="B81" s="77"/>
      <c r="C81" s="78"/>
      <c r="D81" s="79"/>
      <c r="E81" s="113"/>
      <c r="F81" s="70"/>
    </row>
    <row r="82" spans="1:6" ht="45" x14ac:dyDescent="0.3">
      <c r="A82" s="109" t="s">
        <v>297</v>
      </c>
      <c r="B82" s="77" t="s">
        <v>106</v>
      </c>
      <c r="C82" s="78" t="s">
        <v>10</v>
      </c>
      <c r="D82" s="79">
        <v>50.4</v>
      </c>
      <c r="E82" s="113"/>
      <c r="F82" s="70">
        <f>E82*D82</f>
        <v>0</v>
      </c>
    </row>
    <row r="83" spans="1:6" x14ac:dyDescent="0.3">
      <c r="A83" s="109"/>
      <c r="B83" s="77"/>
      <c r="C83" s="78"/>
      <c r="D83" s="79"/>
      <c r="E83" s="113"/>
      <c r="F83" s="70"/>
    </row>
    <row r="84" spans="1:6" ht="30" x14ac:dyDescent="0.3">
      <c r="A84" s="109" t="s">
        <v>298</v>
      </c>
      <c r="B84" s="77" t="s">
        <v>107</v>
      </c>
      <c r="C84" s="78" t="s">
        <v>10</v>
      </c>
      <c r="D84" s="79">
        <v>10.1</v>
      </c>
      <c r="E84" s="113"/>
      <c r="F84" s="70">
        <f>E84*D84</f>
        <v>0</v>
      </c>
    </row>
    <row r="85" spans="1:6" x14ac:dyDescent="0.3">
      <c r="A85" s="109"/>
      <c r="B85" s="77"/>
      <c r="C85" s="78"/>
      <c r="D85" s="79"/>
      <c r="E85" s="113"/>
      <c r="F85" s="70"/>
    </row>
    <row r="86" spans="1:6" x14ac:dyDescent="0.3">
      <c r="A86" s="109" t="s">
        <v>299</v>
      </c>
      <c r="B86" s="77" t="s">
        <v>108</v>
      </c>
      <c r="C86" s="78" t="s">
        <v>9</v>
      </c>
      <c r="D86" s="79">
        <v>27.8</v>
      </c>
      <c r="E86" s="113"/>
      <c r="F86" s="70">
        <f>E86*D86</f>
        <v>0</v>
      </c>
    </row>
    <row r="87" spans="1:6" x14ac:dyDescent="0.3">
      <c r="A87" s="109"/>
      <c r="B87" s="77"/>
      <c r="C87" s="78"/>
      <c r="D87" s="79"/>
      <c r="E87" s="113"/>
      <c r="F87" s="70"/>
    </row>
    <row r="88" spans="1:6" ht="60" x14ac:dyDescent="0.3">
      <c r="A88" s="109" t="s">
        <v>300</v>
      </c>
      <c r="B88" s="77" t="s">
        <v>109</v>
      </c>
      <c r="C88" s="78" t="s">
        <v>10</v>
      </c>
      <c r="D88" s="79">
        <v>2.8</v>
      </c>
      <c r="E88" s="113"/>
      <c r="F88" s="70">
        <f>E88*D88</f>
        <v>0</v>
      </c>
    </row>
    <row r="89" spans="1:6" x14ac:dyDescent="0.3">
      <c r="A89" s="109"/>
      <c r="B89" s="77"/>
      <c r="C89" s="78"/>
      <c r="D89" s="79"/>
      <c r="E89" s="113"/>
      <c r="F89" s="70"/>
    </row>
    <row r="90" spans="1:6" ht="60" x14ac:dyDescent="0.3">
      <c r="A90" s="109" t="s">
        <v>301</v>
      </c>
      <c r="B90" s="77" t="s">
        <v>110</v>
      </c>
      <c r="C90" s="78" t="s">
        <v>10</v>
      </c>
      <c r="D90" s="79">
        <v>18.5</v>
      </c>
      <c r="E90" s="113"/>
      <c r="F90" s="70">
        <f>E90*D90</f>
        <v>0</v>
      </c>
    </row>
    <row r="91" spans="1:6" x14ac:dyDescent="0.3">
      <c r="A91" s="109"/>
      <c r="B91" s="77"/>
      <c r="C91" s="78"/>
      <c r="D91" s="79"/>
      <c r="E91" s="113"/>
      <c r="F91" s="70"/>
    </row>
    <row r="92" spans="1:6" ht="45" x14ac:dyDescent="0.3">
      <c r="A92" s="109" t="s">
        <v>302</v>
      </c>
      <c r="B92" s="77" t="s">
        <v>111</v>
      </c>
      <c r="C92" s="78" t="s">
        <v>9</v>
      </c>
      <c r="D92" s="79">
        <v>74.3</v>
      </c>
      <c r="E92" s="113"/>
      <c r="F92" s="70">
        <f>E92*D92</f>
        <v>0</v>
      </c>
    </row>
    <row r="93" spans="1:6" x14ac:dyDescent="0.3">
      <c r="A93" s="109"/>
      <c r="B93" s="77"/>
      <c r="C93" s="78"/>
      <c r="D93" s="79"/>
      <c r="E93" s="113"/>
      <c r="F93" s="70"/>
    </row>
    <row r="94" spans="1:6" ht="120" x14ac:dyDescent="0.3">
      <c r="A94" s="109" t="s">
        <v>303</v>
      </c>
      <c r="B94" s="77" t="s">
        <v>112</v>
      </c>
      <c r="C94" s="78" t="s">
        <v>11</v>
      </c>
      <c r="D94" s="79">
        <v>17.399999999999999</v>
      </c>
      <c r="E94" s="113"/>
      <c r="F94" s="70">
        <f>E94*D94</f>
        <v>0</v>
      </c>
    </row>
    <row r="95" spans="1:6" x14ac:dyDescent="0.3">
      <c r="A95" s="109"/>
      <c r="B95" s="77"/>
      <c r="C95" s="99"/>
      <c r="D95" s="79"/>
      <c r="E95" s="113"/>
      <c r="F95" s="70"/>
    </row>
    <row r="96" spans="1:6" ht="60" x14ac:dyDescent="0.3">
      <c r="A96" s="109" t="s">
        <v>304</v>
      </c>
      <c r="B96" s="77" t="s">
        <v>114</v>
      </c>
      <c r="C96" s="99" t="s">
        <v>8</v>
      </c>
      <c r="D96" s="79">
        <v>1</v>
      </c>
      <c r="E96" s="113"/>
      <c r="F96" s="70">
        <f>E96*D96</f>
        <v>0</v>
      </c>
    </row>
    <row r="97" spans="1:6" x14ac:dyDescent="0.3">
      <c r="A97" s="109"/>
      <c r="B97" s="77"/>
      <c r="C97" s="78"/>
      <c r="D97" s="79"/>
      <c r="E97" s="113"/>
      <c r="F97" s="70"/>
    </row>
    <row r="98" spans="1:6" ht="90" x14ac:dyDescent="0.3">
      <c r="A98" s="109" t="s">
        <v>305</v>
      </c>
      <c r="B98" s="77" t="s">
        <v>115</v>
      </c>
      <c r="C98" s="78" t="s">
        <v>8</v>
      </c>
      <c r="D98" s="79">
        <v>1</v>
      </c>
      <c r="E98" s="113"/>
      <c r="F98" s="70">
        <f>E98*D98</f>
        <v>0</v>
      </c>
    </row>
    <row r="99" spans="1:6" x14ac:dyDescent="0.3">
      <c r="A99" s="109"/>
      <c r="B99" s="77"/>
      <c r="C99" s="78"/>
      <c r="D99" s="79"/>
      <c r="E99" s="113"/>
      <c r="F99" s="70"/>
    </row>
    <row r="100" spans="1:6" x14ac:dyDescent="0.3">
      <c r="A100" s="109" t="s">
        <v>306</v>
      </c>
      <c r="B100" s="77" t="s">
        <v>116</v>
      </c>
      <c r="C100" s="78" t="s">
        <v>26</v>
      </c>
      <c r="D100" s="79">
        <v>17.399999999999999</v>
      </c>
      <c r="E100" s="113"/>
      <c r="F100" s="70">
        <f>E100*D100</f>
        <v>0</v>
      </c>
    </row>
    <row r="101" spans="1:6" x14ac:dyDescent="0.3">
      <c r="A101" s="109"/>
      <c r="B101" s="77"/>
      <c r="C101" s="78"/>
      <c r="D101" s="79"/>
      <c r="E101" s="113"/>
      <c r="F101" s="70"/>
    </row>
    <row r="102" spans="1:6" ht="30" x14ac:dyDescent="0.3">
      <c r="A102" s="109" t="s">
        <v>307</v>
      </c>
      <c r="B102" s="77" t="s">
        <v>117</v>
      </c>
      <c r="C102" s="78" t="s">
        <v>26</v>
      </c>
      <c r="D102" s="79">
        <v>17.399999999999999</v>
      </c>
      <c r="E102" s="113"/>
      <c r="F102" s="70">
        <f>E102*D102</f>
        <v>0</v>
      </c>
    </row>
    <row r="103" spans="1:6" x14ac:dyDescent="0.3">
      <c r="A103" s="109"/>
      <c r="B103" s="77"/>
      <c r="C103" s="78"/>
      <c r="D103" s="79"/>
      <c r="E103" s="113"/>
      <c r="F103" s="70"/>
    </row>
    <row r="104" spans="1:6" x14ac:dyDescent="0.3">
      <c r="A104" s="109" t="s">
        <v>308</v>
      </c>
      <c r="B104" s="77" t="s">
        <v>288</v>
      </c>
      <c r="C104" s="78" t="s">
        <v>8</v>
      </c>
      <c r="D104" s="79">
        <v>1</v>
      </c>
      <c r="E104" s="113"/>
      <c r="F104" s="70">
        <f>E104*D104</f>
        <v>0</v>
      </c>
    </row>
    <row r="105" spans="1:6" x14ac:dyDescent="0.3">
      <c r="A105" s="109"/>
      <c r="B105" s="77"/>
      <c r="C105" s="78"/>
      <c r="D105" s="79"/>
      <c r="E105" s="113"/>
      <c r="F105" s="70"/>
    </row>
    <row r="106" spans="1:6" x14ac:dyDescent="0.3">
      <c r="A106" s="109" t="s">
        <v>309</v>
      </c>
      <c r="B106" s="77" t="s">
        <v>289</v>
      </c>
      <c r="C106" s="78" t="s">
        <v>8</v>
      </c>
      <c r="D106" s="79">
        <v>2</v>
      </c>
      <c r="E106" s="113"/>
      <c r="F106" s="70">
        <f>E106*D106</f>
        <v>0</v>
      </c>
    </row>
    <row r="107" spans="1:6" x14ac:dyDescent="0.3">
      <c r="A107" s="109"/>
      <c r="B107" s="77"/>
      <c r="C107" s="78"/>
      <c r="D107" s="79"/>
      <c r="E107" s="113"/>
      <c r="F107" s="70"/>
    </row>
    <row r="108" spans="1:6" ht="30" x14ac:dyDescent="0.3">
      <c r="A108" s="109" t="s">
        <v>310</v>
      </c>
      <c r="B108" s="124" t="s">
        <v>156</v>
      </c>
      <c r="C108" s="78" t="s">
        <v>22</v>
      </c>
      <c r="D108" s="79">
        <v>1</v>
      </c>
      <c r="E108" s="113"/>
      <c r="F108" s="70">
        <f>E108*D108</f>
        <v>0</v>
      </c>
    </row>
    <row r="109" spans="1:6" x14ac:dyDescent="0.3">
      <c r="A109" s="109"/>
      <c r="B109" s="77"/>
      <c r="C109" s="78"/>
      <c r="D109" s="79"/>
      <c r="E109" s="113"/>
      <c r="F109" s="70"/>
    </row>
    <row r="110" spans="1:6" ht="30" x14ac:dyDescent="0.3">
      <c r="A110" s="109" t="s">
        <v>311</v>
      </c>
      <c r="B110" s="77" t="s">
        <v>31</v>
      </c>
      <c r="C110" s="99">
        <v>0.05</v>
      </c>
      <c r="D110" s="79"/>
      <c r="E110" s="113"/>
      <c r="F110" s="70">
        <f>SUM(F68:F109)*C110</f>
        <v>0</v>
      </c>
    </row>
    <row r="111" spans="1:6" ht="15.6" thickBot="1" x14ac:dyDescent="0.35"/>
    <row r="112" spans="1:6" ht="19.8" thickBot="1" x14ac:dyDescent="0.35">
      <c r="A112" s="87" t="s">
        <v>174</v>
      </c>
      <c r="B112" s="88" t="s">
        <v>292</v>
      </c>
      <c r="C112" s="63"/>
      <c r="D112" s="64"/>
      <c r="E112" s="65"/>
      <c r="F112" s="114">
        <f>SUM(F68:F111)</f>
        <v>0</v>
      </c>
    </row>
    <row r="113" spans="1:6" ht="15.6" thickBot="1" x14ac:dyDescent="0.35"/>
    <row r="114" spans="1:6" ht="19.8" thickBot="1" x14ac:dyDescent="0.35">
      <c r="A114" s="87" t="s">
        <v>175</v>
      </c>
      <c r="B114" s="88" t="s">
        <v>312</v>
      </c>
      <c r="C114" s="63"/>
      <c r="D114" s="64"/>
      <c r="E114" s="65"/>
      <c r="F114" s="66"/>
    </row>
    <row r="115" spans="1:6" x14ac:dyDescent="0.3">
      <c r="A115" s="68"/>
      <c r="B115" s="69"/>
      <c r="C115" s="72"/>
      <c r="D115" s="73"/>
      <c r="E115" s="74"/>
      <c r="F115" s="75"/>
    </row>
    <row r="116" spans="1:6" x14ac:dyDescent="0.3">
      <c r="A116" s="76"/>
      <c r="B116" s="77"/>
      <c r="C116" s="78"/>
      <c r="D116" s="79"/>
      <c r="E116" s="113"/>
      <c r="F116" s="70"/>
    </row>
    <row r="117" spans="1:6" ht="45" x14ac:dyDescent="0.3">
      <c r="A117" s="109" t="s">
        <v>181</v>
      </c>
      <c r="B117" s="77" t="s">
        <v>99</v>
      </c>
      <c r="C117" s="78" t="s">
        <v>11</v>
      </c>
      <c r="D117" s="79">
        <v>45.4</v>
      </c>
      <c r="E117" s="113"/>
      <c r="F117" s="70">
        <f>E117*D117</f>
        <v>0</v>
      </c>
    </row>
    <row r="118" spans="1:6" x14ac:dyDescent="0.3">
      <c r="A118" s="109"/>
      <c r="B118" s="77"/>
      <c r="C118" s="78"/>
      <c r="D118" s="79"/>
      <c r="E118" s="113"/>
      <c r="F118" s="70"/>
    </row>
    <row r="119" spans="1:6" ht="30" x14ac:dyDescent="0.3">
      <c r="A119" s="109" t="s">
        <v>183</v>
      </c>
      <c r="B119" s="77" t="s">
        <v>100</v>
      </c>
      <c r="C119" s="78" t="s">
        <v>25</v>
      </c>
      <c r="D119" s="79">
        <v>2</v>
      </c>
      <c r="E119" s="113"/>
      <c r="F119" s="70">
        <f>E119*D119</f>
        <v>0</v>
      </c>
    </row>
    <row r="120" spans="1:6" x14ac:dyDescent="0.3">
      <c r="A120" s="109"/>
      <c r="B120" s="77"/>
      <c r="C120" s="78"/>
      <c r="D120" s="79"/>
      <c r="E120" s="113"/>
      <c r="F120" s="70"/>
    </row>
    <row r="121" spans="1:6" ht="30" x14ac:dyDescent="0.3">
      <c r="A121" s="109" t="s">
        <v>185</v>
      </c>
      <c r="B121" s="77" t="s">
        <v>101</v>
      </c>
      <c r="C121" s="78" t="s">
        <v>11</v>
      </c>
      <c r="D121" s="79">
        <v>45.4</v>
      </c>
      <c r="E121" s="113"/>
      <c r="F121" s="70">
        <f>E121*D121</f>
        <v>0</v>
      </c>
    </row>
    <row r="122" spans="1:6" x14ac:dyDescent="0.3">
      <c r="A122" s="109"/>
      <c r="B122" s="77"/>
      <c r="C122" s="78"/>
      <c r="D122" s="79"/>
      <c r="E122" s="113"/>
      <c r="F122" s="70"/>
    </row>
    <row r="123" spans="1:6" ht="60" x14ac:dyDescent="0.3">
      <c r="A123" s="109" t="s">
        <v>186</v>
      </c>
      <c r="B123" s="77" t="s">
        <v>102</v>
      </c>
      <c r="C123" s="78" t="s">
        <v>11</v>
      </c>
      <c r="D123" s="79">
        <v>45.4</v>
      </c>
      <c r="E123" s="113"/>
      <c r="F123" s="70">
        <f>E123*D123</f>
        <v>0</v>
      </c>
    </row>
    <row r="124" spans="1:6" x14ac:dyDescent="0.3">
      <c r="A124" s="109"/>
      <c r="B124" s="77"/>
      <c r="C124" s="78"/>
      <c r="D124" s="79"/>
      <c r="E124" s="113"/>
      <c r="F124" s="70"/>
    </row>
    <row r="125" spans="1:6" x14ac:dyDescent="0.3">
      <c r="A125" s="109" t="s">
        <v>187</v>
      </c>
      <c r="B125" s="77" t="s">
        <v>103</v>
      </c>
      <c r="C125" s="78" t="s">
        <v>21</v>
      </c>
      <c r="D125" s="79">
        <v>10</v>
      </c>
      <c r="E125" s="113"/>
      <c r="F125" s="70">
        <f>E125*D125</f>
        <v>0</v>
      </c>
    </row>
    <row r="126" spans="1:6" x14ac:dyDescent="0.3">
      <c r="A126" s="109"/>
      <c r="B126" s="77"/>
      <c r="C126" s="78"/>
      <c r="D126" s="79"/>
      <c r="E126" s="113"/>
      <c r="F126" s="70"/>
    </row>
    <row r="127" spans="1:6" x14ac:dyDescent="0.3">
      <c r="A127" s="109" t="s">
        <v>266</v>
      </c>
      <c r="B127" s="77" t="s">
        <v>104</v>
      </c>
      <c r="C127" s="78" t="s">
        <v>21</v>
      </c>
      <c r="D127" s="79">
        <v>5</v>
      </c>
      <c r="E127" s="113"/>
      <c r="F127" s="70">
        <f>E127*D127</f>
        <v>0</v>
      </c>
    </row>
    <row r="128" spans="1:6" x14ac:dyDescent="0.3">
      <c r="A128" s="109"/>
      <c r="B128" s="77"/>
      <c r="C128" s="78"/>
      <c r="D128" s="79"/>
      <c r="E128" s="113"/>
      <c r="F128" s="70"/>
    </row>
    <row r="129" spans="1:6" ht="45" x14ac:dyDescent="0.3">
      <c r="A129" s="109" t="s">
        <v>313</v>
      </c>
      <c r="B129" s="77" t="s">
        <v>285</v>
      </c>
      <c r="C129" s="78" t="s">
        <v>10</v>
      </c>
      <c r="D129" s="79">
        <v>35</v>
      </c>
      <c r="E129" s="113"/>
      <c r="F129" s="70">
        <f>E129*D129</f>
        <v>0</v>
      </c>
    </row>
    <row r="130" spans="1:6" x14ac:dyDescent="0.3">
      <c r="A130" s="109"/>
      <c r="B130" s="77"/>
      <c r="C130" s="78"/>
      <c r="D130" s="79"/>
      <c r="E130" s="113"/>
      <c r="F130" s="70"/>
    </row>
    <row r="131" spans="1:6" ht="45" x14ac:dyDescent="0.3">
      <c r="A131" s="109" t="s">
        <v>314</v>
      </c>
      <c r="B131" s="77" t="s">
        <v>106</v>
      </c>
      <c r="C131" s="78" t="s">
        <v>10</v>
      </c>
      <c r="D131" s="79">
        <v>126.4</v>
      </c>
      <c r="E131" s="113"/>
      <c r="F131" s="70">
        <f>E131*D131</f>
        <v>0</v>
      </c>
    </row>
    <row r="132" spans="1:6" x14ac:dyDescent="0.3">
      <c r="A132" s="109"/>
      <c r="B132" s="77"/>
      <c r="C132" s="78"/>
      <c r="D132" s="79"/>
      <c r="E132" s="113"/>
      <c r="F132" s="70"/>
    </row>
    <row r="133" spans="1:6" ht="30" x14ac:dyDescent="0.3">
      <c r="A133" s="109" t="s">
        <v>315</v>
      </c>
      <c r="B133" s="77" t="s">
        <v>107</v>
      </c>
      <c r="C133" s="78" t="s">
        <v>10</v>
      </c>
      <c r="D133" s="79">
        <v>17.899999999999999</v>
      </c>
      <c r="E133" s="113"/>
      <c r="F133" s="70">
        <f>E133*D133</f>
        <v>0</v>
      </c>
    </row>
    <row r="134" spans="1:6" x14ac:dyDescent="0.3">
      <c r="A134" s="109"/>
      <c r="B134" s="77"/>
      <c r="C134" s="78"/>
      <c r="D134" s="79"/>
      <c r="E134" s="113"/>
      <c r="F134" s="70"/>
    </row>
    <row r="135" spans="1:6" x14ac:dyDescent="0.3">
      <c r="A135" s="109" t="s">
        <v>316</v>
      </c>
      <c r="B135" s="77" t="s">
        <v>108</v>
      </c>
      <c r="C135" s="78" t="s">
        <v>9</v>
      </c>
      <c r="D135" s="79">
        <v>72.599999999999994</v>
      </c>
      <c r="E135" s="113"/>
      <c r="F135" s="70">
        <f>E135*D135</f>
        <v>0</v>
      </c>
    </row>
    <row r="136" spans="1:6" x14ac:dyDescent="0.3">
      <c r="A136" s="109"/>
      <c r="B136" s="77"/>
      <c r="C136" s="78"/>
      <c r="D136" s="79"/>
      <c r="E136" s="113"/>
      <c r="F136" s="70"/>
    </row>
    <row r="137" spans="1:6" ht="60" x14ac:dyDescent="0.3">
      <c r="A137" s="109" t="s">
        <v>317</v>
      </c>
      <c r="B137" s="77" t="s">
        <v>109</v>
      </c>
      <c r="C137" s="78" t="s">
        <v>10</v>
      </c>
      <c r="D137" s="79">
        <v>7.3</v>
      </c>
      <c r="E137" s="113"/>
      <c r="F137" s="70">
        <f>E137*D137</f>
        <v>0</v>
      </c>
    </row>
    <row r="138" spans="1:6" x14ac:dyDescent="0.3">
      <c r="A138" s="109"/>
      <c r="B138" s="77"/>
      <c r="C138" s="78"/>
      <c r="D138" s="79"/>
      <c r="E138" s="113"/>
      <c r="F138" s="70"/>
    </row>
    <row r="139" spans="1:6" ht="60" x14ac:dyDescent="0.3">
      <c r="A139" s="109" t="s">
        <v>318</v>
      </c>
      <c r="B139" s="77" t="s">
        <v>110</v>
      </c>
      <c r="C139" s="78" t="s">
        <v>10</v>
      </c>
      <c r="D139" s="79">
        <v>48.3</v>
      </c>
      <c r="E139" s="113"/>
      <c r="F139" s="70">
        <f>E139*D139</f>
        <v>0</v>
      </c>
    </row>
    <row r="140" spans="1:6" x14ac:dyDescent="0.3">
      <c r="A140" s="109"/>
      <c r="B140" s="77"/>
      <c r="C140" s="78"/>
      <c r="D140" s="79"/>
      <c r="E140" s="113"/>
      <c r="F140" s="70"/>
    </row>
    <row r="141" spans="1:6" ht="45" x14ac:dyDescent="0.3">
      <c r="A141" s="109" t="s">
        <v>319</v>
      </c>
      <c r="B141" s="77" t="s">
        <v>111</v>
      </c>
      <c r="C141" s="78" t="s">
        <v>9</v>
      </c>
      <c r="D141" s="79">
        <v>194.3</v>
      </c>
      <c r="E141" s="113"/>
      <c r="F141" s="70">
        <f>E141*D141</f>
        <v>0</v>
      </c>
    </row>
    <row r="142" spans="1:6" x14ac:dyDescent="0.3">
      <c r="A142" s="109"/>
      <c r="B142" s="77"/>
      <c r="C142" s="78"/>
      <c r="D142" s="79"/>
      <c r="E142" s="113"/>
      <c r="F142" s="70"/>
    </row>
    <row r="143" spans="1:6" ht="120" x14ac:dyDescent="0.3">
      <c r="A143" s="109" t="s">
        <v>320</v>
      </c>
      <c r="B143" s="77" t="s">
        <v>112</v>
      </c>
      <c r="C143" s="78" t="s">
        <v>11</v>
      </c>
      <c r="D143" s="79">
        <v>45.4</v>
      </c>
      <c r="E143" s="113"/>
      <c r="F143" s="70">
        <f>E143*D143</f>
        <v>0</v>
      </c>
    </row>
    <row r="144" spans="1:6" x14ac:dyDescent="0.3">
      <c r="A144" s="109"/>
      <c r="B144" s="77"/>
      <c r="C144" s="99"/>
      <c r="D144" s="79"/>
      <c r="E144" s="113"/>
      <c r="F144" s="70"/>
    </row>
    <row r="145" spans="1:6" ht="60" x14ac:dyDescent="0.3">
      <c r="A145" s="109" t="s">
        <v>321</v>
      </c>
      <c r="B145" s="77" t="s">
        <v>113</v>
      </c>
      <c r="C145" s="99" t="s">
        <v>8</v>
      </c>
      <c r="D145" s="79">
        <v>2</v>
      </c>
      <c r="E145" s="113"/>
      <c r="F145" s="70">
        <f>E145*D145</f>
        <v>0</v>
      </c>
    </row>
    <row r="146" spans="1:6" x14ac:dyDescent="0.3">
      <c r="A146" s="109"/>
      <c r="B146" s="77"/>
      <c r="C146" s="78"/>
      <c r="D146" s="79"/>
      <c r="E146" s="113"/>
      <c r="F146" s="70"/>
    </row>
    <row r="147" spans="1:6" ht="90" x14ac:dyDescent="0.3">
      <c r="A147" s="109" t="s">
        <v>322</v>
      </c>
      <c r="B147" s="77" t="s">
        <v>115</v>
      </c>
      <c r="C147" s="78" t="s">
        <v>8</v>
      </c>
      <c r="D147" s="79">
        <v>2</v>
      </c>
      <c r="E147" s="113"/>
      <c r="F147" s="70">
        <f>E147*D147</f>
        <v>0</v>
      </c>
    </row>
    <row r="148" spans="1:6" x14ac:dyDescent="0.3">
      <c r="A148" s="109"/>
      <c r="B148" s="77"/>
      <c r="C148" s="78"/>
      <c r="D148" s="79"/>
      <c r="E148" s="113"/>
      <c r="F148" s="70"/>
    </row>
    <row r="149" spans="1:6" x14ac:dyDescent="0.3">
      <c r="A149" s="109" t="s">
        <v>323</v>
      </c>
      <c r="B149" s="77" t="s">
        <v>116</v>
      </c>
      <c r="C149" s="78" t="s">
        <v>26</v>
      </c>
      <c r="D149" s="79">
        <v>45.4</v>
      </c>
      <c r="E149" s="113"/>
      <c r="F149" s="70">
        <f>E149*D149</f>
        <v>0</v>
      </c>
    </row>
    <row r="150" spans="1:6" x14ac:dyDescent="0.3">
      <c r="A150" s="109"/>
      <c r="B150" s="77"/>
      <c r="C150" s="78"/>
      <c r="D150" s="79"/>
      <c r="E150" s="113"/>
      <c r="F150" s="70"/>
    </row>
    <row r="151" spans="1:6" ht="30" x14ac:dyDescent="0.3">
      <c r="A151" s="109" t="s">
        <v>324</v>
      </c>
      <c r="B151" s="77" t="s">
        <v>117</v>
      </c>
      <c r="C151" s="78" t="s">
        <v>26</v>
      </c>
      <c r="D151" s="79">
        <v>45.4</v>
      </c>
      <c r="E151" s="113"/>
      <c r="F151" s="70">
        <f>E151*D151</f>
        <v>0</v>
      </c>
    </row>
    <row r="152" spans="1:6" x14ac:dyDescent="0.3">
      <c r="A152" s="109"/>
      <c r="B152" s="77"/>
      <c r="C152" s="78"/>
      <c r="D152" s="79"/>
      <c r="E152" s="113"/>
      <c r="F152" s="70"/>
    </row>
    <row r="153" spans="1:6" ht="30" x14ac:dyDescent="0.3">
      <c r="A153" s="109" t="s">
        <v>325</v>
      </c>
      <c r="B153" s="124" t="s">
        <v>156</v>
      </c>
      <c r="C153" s="78" t="s">
        <v>22</v>
      </c>
      <c r="D153" s="79">
        <v>1</v>
      </c>
      <c r="E153" s="113"/>
      <c r="F153" s="70">
        <f>E153*D153</f>
        <v>0</v>
      </c>
    </row>
    <row r="154" spans="1:6" x14ac:dyDescent="0.3">
      <c r="A154" s="109"/>
      <c r="B154" s="77"/>
      <c r="C154" s="78"/>
      <c r="D154" s="79"/>
      <c r="E154" s="113"/>
      <c r="F154" s="70"/>
    </row>
    <row r="155" spans="1:6" ht="30" x14ac:dyDescent="0.3">
      <c r="A155" s="109" t="s">
        <v>326</v>
      </c>
      <c r="B155" s="77" t="s">
        <v>31</v>
      </c>
      <c r="C155" s="99">
        <v>0.05</v>
      </c>
      <c r="D155" s="79"/>
      <c r="E155" s="113"/>
      <c r="F155" s="70">
        <f>SUM(F117:F154)*C155</f>
        <v>0</v>
      </c>
    </row>
    <row r="156" spans="1:6" ht="15.6" thickBot="1" x14ac:dyDescent="0.35"/>
    <row r="157" spans="1:6" ht="19.8" thickBot="1" x14ac:dyDescent="0.35">
      <c r="A157" s="87" t="s">
        <v>175</v>
      </c>
      <c r="B157" s="88" t="s">
        <v>312</v>
      </c>
      <c r="C157" s="63"/>
      <c r="D157" s="64"/>
      <c r="E157" s="65"/>
      <c r="F157" s="114">
        <f>SUM(F117:F156)</f>
        <v>0</v>
      </c>
    </row>
  </sheetData>
  <mergeCells count="3">
    <mergeCell ref="A1:F2"/>
    <mergeCell ref="A3:B3"/>
    <mergeCell ref="A4:F4"/>
  </mergeCells>
  <pageMargins left="0.70866141732283472" right="0.70866141732283472" top="0.74803149606299213" bottom="0.74803149606299213" header="0.31496062992125984" footer="0.31496062992125984"/>
  <pageSetup paperSize="9" scale="68" firstPageNumber="3" fitToHeight="0" orientation="portrait" useFirstPageNumber="1" r:id="rId1"/>
  <headerFooter>
    <oddFooter>&amp;CMeteorna kanalizacija
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63"/>
  <sheetViews>
    <sheetView view="pageBreakPreview" topLeftCell="A52" zoomScaleNormal="130" zoomScaleSheetLayoutView="100" workbookViewId="0">
      <selection activeCell="E13" sqref="E13"/>
    </sheetView>
  </sheetViews>
  <sheetFormatPr defaultColWidth="10.33203125" defaultRowHeight="15" x14ac:dyDescent="0.3"/>
  <cols>
    <col min="1" max="1" width="10.44140625" style="84" bestFit="1" customWidth="1"/>
    <col min="2" max="2" width="75.5546875" style="85" customWidth="1"/>
    <col min="3" max="3" width="6.44140625" style="81" bestFit="1" customWidth="1"/>
    <col min="4" max="4" width="9.44140625" style="82" bestFit="1" customWidth="1"/>
    <col min="5" max="5" width="11" style="83" bestFit="1" customWidth="1"/>
    <col min="6" max="6" width="14.5546875" style="86" bestFit="1" customWidth="1"/>
    <col min="7" max="16384" width="10.33203125" style="50"/>
  </cols>
  <sheetData>
    <row r="1" spans="1:43" s="40" customFormat="1" x14ac:dyDescent="0.3">
      <c r="A1" s="424" t="s">
        <v>157</v>
      </c>
      <c r="B1" s="425"/>
      <c r="C1" s="425"/>
      <c r="D1" s="425"/>
      <c r="E1" s="425"/>
      <c r="F1" s="426"/>
    </row>
    <row r="2" spans="1:43" s="40" customFormat="1" ht="15.6" thickBot="1" x14ac:dyDescent="0.35">
      <c r="A2" s="427"/>
      <c r="B2" s="428"/>
      <c r="C2" s="428"/>
      <c r="D2" s="428"/>
      <c r="E2" s="428"/>
      <c r="F2" s="429"/>
    </row>
    <row r="3" spans="1:43" s="40" customFormat="1" ht="15.6" thickBot="1" x14ac:dyDescent="0.35">
      <c r="A3" s="430"/>
      <c r="B3" s="431"/>
      <c r="C3" s="41"/>
      <c r="D3" s="42"/>
      <c r="E3" s="43"/>
      <c r="F3" s="44"/>
    </row>
    <row r="4" spans="1:43" s="45" customFormat="1" ht="19.8" thickBot="1" x14ac:dyDescent="0.35">
      <c r="A4" s="432" t="s">
        <v>118</v>
      </c>
      <c r="B4" s="433"/>
      <c r="C4" s="433"/>
      <c r="D4" s="433"/>
      <c r="E4" s="433"/>
      <c r="F4" s="434"/>
    </row>
    <row r="5" spans="1:43" x14ac:dyDescent="0.3">
      <c r="A5" s="46"/>
      <c r="B5" s="47"/>
      <c r="C5" s="48"/>
      <c r="D5" s="48"/>
      <c r="E5" s="49"/>
      <c r="F5" s="49"/>
    </row>
    <row r="6" spans="1:43" s="56" customFormat="1" ht="30" x14ac:dyDescent="0.3">
      <c r="A6" s="51" t="s">
        <v>0</v>
      </c>
      <c r="B6" s="52" t="s">
        <v>1</v>
      </c>
      <c r="C6" s="53" t="s">
        <v>3</v>
      </c>
      <c r="D6" s="54" t="s">
        <v>7</v>
      </c>
      <c r="E6" s="55" t="s">
        <v>4</v>
      </c>
      <c r="F6" s="55" t="s">
        <v>5</v>
      </c>
    </row>
    <row r="7" spans="1:43" s="40" customFormat="1" ht="15.6" thickBot="1" x14ac:dyDescent="0.35">
      <c r="A7" s="57"/>
      <c r="B7" s="58"/>
      <c r="C7" s="59"/>
      <c r="D7" s="60"/>
      <c r="E7" s="61"/>
      <c r="F7" s="62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</row>
    <row r="8" spans="1:43" s="67" customFormat="1" ht="19.8" thickBot="1" x14ac:dyDescent="0.35">
      <c r="A8" s="87" t="s">
        <v>13</v>
      </c>
      <c r="B8" s="88" t="s">
        <v>330</v>
      </c>
      <c r="C8" s="63"/>
      <c r="D8" s="64"/>
      <c r="E8" s="65"/>
      <c r="F8" s="66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</row>
    <row r="9" spans="1:43" s="71" customFormat="1" x14ac:dyDescent="0.3">
      <c r="A9" s="68"/>
      <c r="B9" s="69"/>
      <c r="C9" s="72"/>
      <c r="D9" s="73"/>
      <c r="E9" s="74"/>
      <c r="F9" s="7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</row>
    <row r="10" spans="1:43" x14ac:dyDescent="0.3">
      <c r="A10" s="76"/>
      <c r="B10" s="77"/>
      <c r="C10" s="78"/>
      <c r="D10" s="79"/>
      <c r="E10" s="113"/>
      <c r="F10" s="70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</row>
    <row r="11" spans="1:43" ht="45" x14ac:dyDescent="0.3">
      <c r="A11" s="109" t="s">
        <v>79</v>
      </c>
      <c r="B11" s="77" t="s">
        <v>99</v>
      </c>
      <c r="C11" s="78" t="s">
        <v>11</v>
      </c>
      <c r="D11" s="79">
        <v>152.19999999999999</v>
      </c>
      <c r="E11" s="113"/>
      <c r="F11" s="70">
        <f>E11*D11</f>
        <v>0</v>
      </c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</row>
    <row r="12" spans="1:43" x14ac:dyDescent="0.3">
      <c r="A12" s="109"/>
      <c r="B12" s="77"/>
      <c r="C12" s="78"/>
      <c r="D12" s="79"/>
      <c r="E12" s="113"/>
      <c r="F12" s="70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</row>
    <row r="13" spans="1:43" ht="30" x14ac:dyDescent="0.3">
      <c r="A13" s="109" t="s">
        <v>80</v>
      </c>
      <c r="B13" s="77" t="s">
        <v>100</v>
      </c>
      <c r="C13" s="78" t="s">
        <v>25</v>
      </c>
      <c r="D13" s="79">
        <v>7</v>
      </c>
      <c r="E13" s="113"/>
      <c r="F13" s="70">
        <f>E13*D13</f>
        <v>0</v>
      </c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</row>
    <row r="14" spans="1:43" x14ac:dyDescent="0.3">
      <c r="A14" s="109"/>
      <c r="B14" s="77"/>
      <c r="C14" s="78"/>
      <c r="D14" s="79"/>
      <c r="E14" s="113"/>
      <c r="F14" s="70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</row>
    <row r="15" spans="1:43" ht="30" x14ac:dyDescent="0.3">
      <c r="A15" s="109" t="s">
        <v>81</v>
      </c>
      <c r="B15" s="77" t="s">
        <v>101</v>
      </c>
      <c r="C15" s="78" t="s">
        <v>11</v>
      </c>
      <c r="D15" s="79">
        <v>152.19999999999999</v>
      </c>
      <c r="E15" s="113"/>
      <c r="F15" s="70">
        <f>E15*D15</f>
        <v>0</v>
      </c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</row>
    <row r="16" spans="1:43" x14ac:dyDescent="0.3">
      <c r="A16" s="109"/>
      <c r="B16" s="77"/>
      <c r="C16" s="78"/>
      <c r="D16" s="79"/>
      <c r="E16" s="113"/>
      <c r="F16" s="70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</row>
    <row r="17" spans="1:43" ht="60" x14ac:dyDescent="0.3">
      <c r="A17" s="109" t="s">
        <v>128</v>
      </c>
      <c r="B17" s="77" t="s">
        <v>102</v>
      </c>
      <c r="C17" s="78" t="s">
        <v>11</v>
      </c>
      <c r="D17" s="79">
        <v>152.19999999999999</v>
      </c>
      <c r="E17" s="113"/>
      <c r="F17" s="70">
        <f>E17*D17</f>
        <v>0</v>
      </c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</row>
    <row r="18" spans="1:43" x14ac:dyDescent="0.3">
      <c r="A18" s="109"/>
      <c r="B18" s="77"/>
      <c r="C18" s="78"/>
      <c r="D18" s="79"/>
      <c r="E18" s="113"/>
      <c r="F18" s="70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</row>
    <row r="19" spans="1:43" ht="45" x14ac:dyDescent="0.3">
      <c r="A19" s="109" t="s">
        <v>129</v>
      </c>
      <c r="B19" s="77" t="s">
        <v>119</v>
      </c>
      <c r="C19" s="78" t="s">
        <v>22</v>
      </c>
      <c r="D19" s="79">
        <v>1</v>
      </c>
      <c r="E19" s="113"/>
      <c r="F19" s="70">
        <f>E19*D19</f>
        <v>0</v>
      </c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</row>
    <row r="20" spans="1:43" x14ac:dyDescent="0.3">
      <c r="A20" s="109"/>
      <c r="B20" s="77"/>
      <c r="C20" s="78"/>
      <c r="D20" s="79"/>
      <c r="E20" s="113"/>
      <c r="F20" s="70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</row>
    <row r="21" spans="1:43" ht="45" x14ac:dyDescent="0.3">
      <c r="A21" s="109" t="s">
        <v>130</v>
      </c>
      <c r="B21" s="77" t="s">
        <v>120</v>
      </c>
      <c r="C21" s="78" t="s">
        <v>22</v>
      </c>
      <c r="D21" s="79">
        <v>1</v>
      </c>
      <c r="E21" s="113"/>
      <c r="F21" s="70">
        <f>E21*D21</f>
        <v>0</v>
      </c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</row>
    <row r="22" spans="1:43" x14ac:dyDescent="0.3">
      <c r="A22" s="109"/>
      <c r="B22" s="77"/>
      <c r="C22" s="78"/>
      <c r="D22" s="79"/>
      <c r="E22" s="113"/>
      <c r="F22" s="70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</row>
    <row r="23" spans="1:43" x14ac:dyDescent="0.3">
      <c r="A23" s="109" t="s">
        <v>131</v>
      </c>
      <c r="B23" s="77" t="s">
        <v>103</v>
      </c>
      <c r="C23" s="78" t="s">
        <v>21</v>
      </c>
      <c r="D23" s="79">
        <v>10</v>
      </c>
      <c r="E23" s="113"/>
      <c r="F23" s="70">
        <f>E23*D23</f>
        <v>0</v>
      </c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</row>
    <row r="24" spans="1:43" x14ac:dyDescent="0.3">
      <c r="A24" s="109"/>
      <c r="B24" s="77"/>
      <c r="C24" s="78"/>
      <c r="D24" s="79"/>
      <c r="E24" s="113"/>
      <c r="F24" s="70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</row>
    <row r="25" spans="1:43" x14ac:dyDescent="0.3">
      <c r="A25" s="109" t="s">
        <v>132</v>
      </c>
      <c r="B25" s="77" t="s">
        <v>121</v>
      </c>
      <c r="C25" s="78" t="s">
        <v>21</v>
      </c>
      <c r="D25" s="79">
        <v>15</v>
      </c>
      <c r="E25" s="113"/>
      <c r="F25" s="70">
        <f>E25*D25</f>
        <v>0</v>
      </c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</row>
    <row r="26" spans="1:43" x14ac:dyDescent="0.3">
      <c r="A26" s="109"/>
      <c r="B26" s="77"/>
      <c r="C26" s="78"/>
      <c r="D26" s="79"/>
      <c r="E26" s="113"/>
      <c r="F26" s="70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</row>
    <row r="27" spans="1:43" ht="45" x14ac:dyDescent="0.3">
      <c r="A27" s="109" t="s">
        <v>133</v>
      </c>
      <c r="B27" s="77" t="s">
        <v>105</v>
      </c>
      <c r="C27" s="78" t="s">
        <v>10</v>
      </c>
      <c r="D27" s="79">
        <v>254.8</v>
      </c>
      <c r="E27" s="113"/>
      <c r="F27" s="70">
        <f>E27*D27</f>
        <v>0</v>
      </c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</row>
    <row r="28" spans="1:43" x14ac:dyDescent="0.3">
      <c r="A28" s="109"/>
      <c r="B28" s="77"/>
      <c r="C28" s="78"/>
      <c r="D28" s="79"/>
      <c r="E28" s="113"/>
      <c r="F28" s="70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</row>
    <row r="29" spans="1:43" ht="45" x14ac:dyDescent="0.3">
      <c r="A29" s="109" t="s">
        <v>134</v>
      </c>
      <c r="B29" s="77" t="s">
        <v>106</v>
      </c>
      <c r="C29" s="78" t="s">
        <v>10</v>
      </c>
      <c r="D29" s="79">
        <v>409.6</v>
      </c>
      <c r="E29" s="113"/>
      <c r="F29" s="70">
        <f>E29*D29</f>
        <v>0</v>
      </c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</row>
    <row r="30" spans="1:43" x14ac:dyDescent="0.3">
      <c r="A30" s="109"/>
      <c r="B30" s="77"/>
      <c r="C30" s="78"/>
      <c r="D30" s="79"/>
      <c r="E30" s="113"/>
      <c r="F30" s="70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</row>
    <row r="31" spans="1:43" ht="30" x14ac:dyDescent="0.3">
      <c r="A31" s="109" t="s">
        <v>135</v>
      </c>
      <c r="B31" s="77" t="s">
        <v>122</v>
      </c>
      <c r="C31" s="78" t="s">
        <v>10</v>
      </c>
      <c r="D31" s="79">
        <v>73.8</v>
      </c>
      <c r="E31" s="113"/>
      <c r="F31" s="70">
        <f>E31*D31</f>
        <v>0</v>
      </c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</row>
    <row r="32" spans="1:43" x14ac:dyDescent="0.3">
      <c r="A32" s="109"/>
      <c r="B32" s="77"/>
      <c r="C32" s="78"/>
      <c r="D32" s="79"/>
      <c r="E32" s="113"/>
      <c r="F32" s="70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</row>
    <row r="33" spans="1:43" ht="30" x14ac:dyDescent="0.3">
      <c r="A33" s="109" t="s">
        <v>136</v>
      </c>
      <c r="B33" s="77" t="s">
        <v>123</v>
      </c>
      <c r="C33" s="78" t="s">
        <v>9</v>
      </c>
      <c r="D33" s="79">
        <v>235.9</v>
      </c>
      <c r="E33" s="113"/>
      <c r="F33" s="70">
        <f>E33*D33</f>
        <v>0</v>
      </c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</row>
    <row r="34" spans="1:43" x14ac:dyDescent="0.3">
      <c r="A34" s="109"/>
      <c r="B34" s="77"/>
      <c r="C34" s="78"/>
      <c r="D34" s="79"/>
      <c r="E34" s="113"/>
      <c r="F34" s="70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</row>
    <row r="35" spans="1:43" x14ac:dyDescent="0.3">
      <c r="A35" s="109" t="s">
        <v>137</v>
      </c>
      <c r="B35" s="77" t="s">
        <v>108</v>
      </c>
      <c r="C35" s="78" t="s">
        <v>9</v>
      </c>
      <c r="D35" s="79">
        <v>235.9</v>
      </c>
      <c r="E35" s="113"/>
      <c r="F35" s="70">
        <f>E35*D35</f>
        <v>0</v>
      </c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</row>
    <row r="36" spans="1:43" x14ac:dyDescent="0.3">
      <c r="A36" s="109"/>
      <c r="B36" s="77"/>
      <c r="C36" s="78"/>
      <c r="D36" s="79"/>
      <c r="E36" s="113"/>
      <c r="F36" s="70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</row>
    <row r="37" spans="1:43" ht="60" x14ac:dyDescent="0.3">
      <c r="A37" s="109" t="s">
        <v>138</v>
      </c>
      <c r="B37" s="77" t="s">
        <v>109</v>
      </c>
      <c r="C37" s="99" t="s">
        <v>10</v>
      </c>
      <c r="D37" s="79">
        <v>24.4</v>
      </c>
      <c r="E37" s="113"/>
      <c r="F37" s="70">
        <f>E37*D37</f>
        <v>0</v>
      </c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</row>
    <row r="38" spans="1:43" x14ac:dyDescent="0.3">
      <c r="A38" s="109"/>
      <c r="B38" s="77"/>
      <c r="C38" s="99"/>
      <c r="D38" s="79"/>
      <c r="E38" s="113"/>
      <c r="F38" s="70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</row>
    <row r="39" spans="1:43" ht="60" x14ac:dyDescent="0.3">
      <c r="A39" s="109" t="s">
        <v>139</v>
      </c>
      <c r="B39" s="77" t="s">
        <v>110</v>
      </c>
      <c r="C39" s="99" t="s">
        <v>10</v>
      </c>
      <c r="D39" s="79">
        <v>145.1</v>
      </c>
      <c r="E39" s="113"/>
      <c r="F39" s="70">
        <f>E39*D39</f>
        <v>0</v>
      </c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</row>
    <row r="40" spans="1:43" x14ac:dyDescent="0.3">
      <c r="A40" s="109"/>
      <c r="B40" s="77"/>
      <c r="C40" s="99"/>
      <c r="D40" s="79"/>
      <c r="E40" s="113"/>
      <c r="F40" s="70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</row>
    <row r="41" spans="1:43" ht="45" x14ac:dyDescent="0.3">
      <c r="A41" s="109" t="s">
        <v>140</v>
      </c>
      <c r="B41" s="77" t="s">
        <v>111</v>
      </c>
      <c r="C41" s="99" t="s">
        <v>9</v>
      </c>
      <c r="D41" s="79">
        <v>651.9</v>
      </c>
      <c r="E41" s="113"/>
      <c r="F41" s="70">
        <f>E41*D41</f>
        <v>0</v>
      </c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</row>
    <row r="42" spans="1:43" x14ac:dyDescent="0.3">
      <c r="A42" s="109"/>
      <c r="B42" s="77"/>
      <c r="C42" s="99"/>
      <c r="D42" s="79"/>
      <c r="E42" s="113"/>
      <c r="F42" s="70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</row>
    <row r="43" spans="1:43" ht="120" x14ac:dyDescent="0.3">
      <c r="A43" s="109" t="s">
        <v>141</v>
      </c>
      <c r="B43" s="77" t="s">
        <v>124</v>
      </c>
      <c r="C43" s="78" t="s">
        <v>11</v>
      </c>
      <c r="D43" s="79">
        <v>151.80000000000001</v>
      </c>
      <c r="E43" s="113"/>
      <c r="F43" s="70">
        <f>E43*D43</f>
        <v>0</v>
      </c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</row>
    <row r="44" spans="1:43" x14ac:dyDescent="0.3">
      <c r="A44" s="109"/>
      <c r="B44" s="77"/>
      <c r="C44" s="78"/>
      <c r="D44" s="79"/>
      <c r="E44" s="113"/>
      <c r="F44" s="70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</row>
    <row r="45" spans="1:43" ht="60" x14ac:dyDescent="0.3">
      <c r="A45" s="109" t="s">
        <v>142</v>
      </c>
      <c r="B45" s="77" t="s">
        <v>113</v>
      </c>
      <c r="C45" s="78" t="s">
        <v>8</v>
      </c>
      <c r="D45" s="79">
        <v>4</v>
      </c>
      <c r="E45" s="113"/>
      <c r="F45" s="70">
        <f>E45*D45</f>
        <v>0</v>
      </c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</row>
    <row r="46" spans="1:43" x14ac:dyDescent="0.3">
      <c r="A46" s="109"/>
      <c r="B46" s="77"/>
      <c r="C46" s="78"/>
      <c r="D46" s="79"/>
      <c r="E46" s="113"/>
      <c r="F46" s="70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</row>
    <row r="47" spans="1:43" ht="60" x14ac:dyDescent="0.3">
      <c r="A47" s="109" t="s">
        <v>143</v>
      </c>
      <c r="B47" s="77" t="s">
        <v>114</v>
      </c>
      <c r="C47" s="78" t="s">
        <v>8</v>
      </c>
      <c r="D47" s="79">
        <v>3</v>
      </c>
      <c r="E47" s="113"/>
      <c r="F47" s="70">
        <f>E47*D47</f>
        <v>0</v>
      </c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</row>
    <row r="48" spans="1:43" x14ac:dyDescent="0.3">
      <c r="A48" s="109"/>
      <c r="B48" s="77"/>
      <c r="C48" s="78"/>
      <c r="D48" s="79"/>
      <c r="E48" s="113"/>
      <c r="F48" s="70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</row>
    <row r="49" spans="1:43" ht="90" x14ac:dyDescent="0.3">
      <c r="A49" s="109" t="s">
        <v>144</v>
      </c>
      <c r="B49" s="77" t="s">
        <v>125</v>
      </c>
      <c r="C49" s="78" t="s">
        <v>8</v>
      </c>
      <c r="D49" s="79">
        <v>7</v>
      </c>
      <c r="E49" s="113"/>
      <c r="F49" s="70">
        <f>E49*D49</f>
        <v>0</v>
      </c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</row>
    <row r="50" spans="1:43" x14ac:dyDescent="0.3">
      <c r="A50" s="109"/>
      <c r="B50" s="77"/>
      <c r="C50" s="78"/>
      <c r="D50" s="79"/>
      <c r="E50" s="113"/>
      <c r="F50" s="70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</row>
    <row r="51" spans="1:43" x14ac:dyDescent="0.3">
      <c r="A51" s="109" t="s">
        <v>145</v>
      </c>
      <c r="B51" s="77" t="s">
        <v>116</v>
      </c>
      <c r="C51" s="78" t="s">
        <v>11</v>
      </c>
      <c r="D51" s="79">
        <v>152.19999999999999</v>
      </c>
      <c r="E51" s="113"/>
      <c r="F51" s="70">
        <f>E51*D51</f>
        <v>0</v>
      </c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</row>
    <row r="52" spans="1:43" x14ac:dyDescent="0.3">
      <c r="A52" s="109"/>
      <c r="B52" s="77"/>
      <c r="C52" s="78"/>
      <c r="D52" s="79"/>
      <c r="E52" s="113"/>
      <c r="F52" s="70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</row>
    <row r="53" spans="1:43" ht="30" x14ac:dyDescent="0.3">
      <c r="A53" s="109" t="s">
        <v>146</v>
      </c>
      <c r="B53" s="77" t="s">
        <v>117</v>
      </c>
      <c r="C53" s="78" t="s">
        <v>11</v>
      </c>
      <c r="D53" s="79">
        <v>152.19999999999999</v>
      </c>
      <c r="E53" s="113"/>
      <c r="F53" s="70">
        <f>E53*D53</f>
        <v>0</v>
      </c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</row>
    <row r="54" spans="1:43" x14ac:dyDescent="0.3">
      <c r="A54" s="109"/>
      <c r="B54" s="77"/>
      <c r="C54" s="78"/>
      <c r="D54" s="79"/>
      <c r="E54" s="113"/>
      <c r="F54" s="70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</row>
    <row r="55" spans="1:43" ht="45" x14ac:dyDescent="0.3">
      <c r="A55" s="109" t="s">
        <v>147</v>
      </c>
      <c r="B55" s="77" t="s">
        <v>126</v>
      </c>
      <c r="C55" s="78" t="s">
        <v>11</v>
      </c>
      <c r="D55" s="79">
        <v>152.19999999999999</v>
      </c>
      <c r="E55" s="113"/>
      <c r="F55" s="70">
        <f>E55*D55</f>
        <v>0</v>
      </c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</row>
    <row r="56" spans="1:43" x14ac:dyDescent="0.3">
      <c r="A56" s="109"/>
      <c r="B56" s="123"/>
      <c r="C56" s="78"/>
      <c r="D56" s="79"/>
      <c r="E56" s="113"/>
      <c r="F56" s="70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</row>
    <row r="57" spans="1:43" ht="30" x14ac:dyDescent="0.3">
      <c r="A57" s="109" t="s">
        <v>148</v>
      </c>
      <c r="B57" s="77" t="s">
        <v>127</v>
      </c>
      <c r="C57" s="78" t="s">
        <v>8</v>
      </c>
      <c r="D57" s="79">
        <v>5</v>
      </c>
      <c r="E57" s="113"/>
      <c r="F57" s="70">
        <f>E57*D57</f>
        <v>0</v>
      </c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</row>
    <row r="58" spans="1:43" x14ac:dyDescent="0.3">
      <c r="A58" s="109"/>
      <c r="B58" s="126"/>
      <c r="C58" s="78"/>
      <c r="D58" s="79"/>
      <c r="E58" s="113"/>
      <c r="F58" s="70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</row>
    <row r="59" spans="1:43" ht="30" x14ac:dyDescent="0.3">
      <c r="A59" s="109" t="s">
        <v>149</v>
      </c>
      <c r="B59" s="124" t="s">
        <v>156</v>
      </c>
      <c r="C59" s="78" t="s">
        <v>22</v>
      </c>
      <c r="D59" s="79">
        <v>1</v>
      </c>
      <c r="E59" s="113"/>
      <c r="F59" s="70">
        <f>E59*D59</f>
        <v>0</v>
      </c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</row>
    <row r="60" spans="1:43" x14ac:dyDescent="0.3">
      <c r="A60" s="76"/>
      <c r="B60" s="123"/>
      <c r="C60" s="78"/>
      <c r="D60" s="79"/>
      <c r="E60" s="113"/>
      <c r="F60" s="70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</row>
    <row r="61" spans="1:43" ht="30" x14ac:dyDescent="0.3">
      <c r="A61" s="76" t="s">
        <v>150</v>
      </c>
      <c r="B61" s="77" t="s">
        <v>31</v>
      </c>
      <c r="C61" s="99">
        <v>0.05</v>
      </c>
      <c r="D61" s="79"/>
      <c r="E61" s="113"/>
      <c r="F61" s="70">
        <f>SUM(F11:F60)*C61</f>
        <v>0</v>
      </c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</row>
    <row r="62" spans="1:43" ht="15.6" thickBot="1" x14ac:dyDescent="0.35"/>
    <row r="63" spans="1:43" ht="19.8" thickBot="1" x14ac:dyDescent="0.35">
      <c r="A63" s="87" t="s">
        <v>13</v>
      </c>
      <c r="B63" s="88" t="s">
        <v>330</v>
      </c>
      <c r="C63" s="63"/>
      <c r="D63" s="64"/>
      <c r="E63" s="65"/>
      <c r="F63" s="114">
        <f>SUM(F11:F62)</f>
        <v>0</v>
      </c>
    </row>
  </sheetData>
  <mergeCells count="3">
    <mergeCell ref="A1:F2"/>
    <mergeCell ref="A3:B3"/>
    <mergeCell ref="A4:F4"/>
  </mergeCells>
  <pageMargins left="0.70866141732283472" right="0.70866141732283472" top="0.74803149606299213" bottom="0.74803149606299213" header="0.31496062992125984" footer="0.31496062992125984"/>
  <pageSetup paperSize="9" scale="68" firstPageNumber="3" fitToHeight="0" orientation="portrait" useFirstPageNumber="1" r:id="rId1"/>
  <headerFooter>
    <oddFooter>&amp;CFekalna kanalizacija
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7"/>
  <sheetViews>
    <sheetView view="pageBreakPreview" topLeftCell="A85" zoomScaleNormal="100" zoomScaleSheetLayoutView="100" workbookViewId="0">
      <selection activeCell="G61" sqref="G61"/>
    </sheetView>
  </sheetViews>
  <sheetFormatPr defaultRowHeight="13.2" x14ac:dyDescent="0.25"/>
  <cols>
    <col min="1" max="1" width="5" style="131" customWidth="1"/>
    <col min="2" max="2" width="9.5546875" style="131" bestFit="1" customWidth="1"/>
    <col min="3" max="3" width="32.6640625" style="199" customWidth="1"/>
    <col min="4" max="4" width="5.88671875" style="133" customWidth="1"/>
    <col min="5" max="5" width="11.6640625" style="134" bestFit="1" customWidth="1"/>
    <col min="6" max="6" width="14" style="135" customWidth="1"/>
    <col min="7" max="7" width="14.44140625" style="135" customWidth="1"/>
    <col min="8" max="8" width="10.109375" style="136" bestFit="1" customWidth="1"/>
    <col min="9" max="9" width="14.109375" style="136" bestFit="1" customWidth="1"/>
    <col min="10" max="10" width="10.33203125" style="136" bestFit="1" customWidth="1"/>
    <col min="11" max="11" width="19.109375" style="136" bestFit="1" customWidth="1"/>
    <col min="12" max="12" width="11.33203125" style="136" bestFit="1" customWidth="1"/>
    <col min="13" max="13" width="20.109375" style="136" bestFit="1" customWidth="1"/>
    <col min="14" max="256" width="9.109375" style="136"/>
    <col min="257" max="257" width="5" style="136" customWidth="1"/>
    <col min="258" max="258" width="9.5546875" style="136" bestFit="1" customWidth="1"/>
    <col min="259" max="259" width="32.6640625" style="136" customWidth="1"/>
    <col min="260" max="260" width="5.88671875" style="136" customWidth="1"/>
    <col min="261" max="261" width="11.6640625" style="136" bestFit="1" customWidth="1"/>
    <col min="262" max="262" width="14" style="136" customWidth="1"/>
    <col min="263" max="263" width="14.44140625" style="136" customWidth="1"/>
    <col min="264" max="264" width="10.109375" style="136" bestFit="1" customWidth="1"/>
    <col min="265" max="265" width="14.109375" style="136" bestFit="1" customWidth="1"/>
    <col min="266" max="266" width="10.33203125" style="136" bestFit="1" customWidth="1"/>
    <col min="267" max="267" width="19.109375" style="136" bestFit="1" customWidth="1"/>
    <col min="268" max="268" width="11.33203125" style="136" bestFit="1" customWidth="1"/>
    <col min="269" max="269" width="20.109375" style="136" bestFit="1" customWidth="1"/>
    <col min="270" max="512" width="9.109375" style="136"/>
    <col min="513" max="513" width="5" style="136" customWidth="1"/>
    <col min="514" max="514" width="9.5546875" style="136" bestFit="1" customWidth="1"/>
    <col min="515" max="515" width="32.6640625" style="136" customWidth="1"/>
    <col min="516" max="516" width="5.88671875" style="136" customWidth="1"/>
    <col min="517" max="517" width="11.6640625" style="136" bestFit="1" customWidth="1"/>
    <col min="518" max="518" width="14" style="136" customWidth="1"/>
    <col min="519" max="519" width="14.44140625" style="136" customWidth="1"/>
    <col min="520" max="520" width="10.109375" style="136" bestFit="1" customWidth="1"/>
    <col min="521" max="521" width="14.109375" style="136" bestFit="1" customWidth="1"/>
    <col min="522" max="522" width="10.33203125" style="136" bestFit="1" customWidth="1"/>
    <col min="523" max="523" width="19.109375" style="136" bestFit="1" customWidth="1"/>
    <col min="524" max="524" width="11.33203125" style="136" bestFit="1" customWidth="1"/>
    <col min="525" max="525" width="20.109375" style="136" bestFit="1" customWidth="1"/>
    <col min="526" max="768" width="9.109375" style="136"/>
    <col min="769" max="769" width="5" style="136" customWidth="1"/>
    <col min="770" max="770" width="9.5546875" style="136" bestFit="1" customWidth="1"/>
    <col min="771" max="771" width="32.6640625" style="136" customWidth="1"/>
    <col min="772" max="772" width="5.88671875" style="136" customWidth="1"/>
    <col min="773" max="773" width="11.6640625" style="136" bestFit="1" customWidth="1"/>
    <col min="774" max="774" width="14" style="136" customWidth="1"/>
    <col min="775" max="775" width="14.44140625" style="136" customWidth="1"/>
    <col min="776" max="776" width="10.109375" style="136" bestFit="1" customWidth="1"/>
    <col min="777" max="777" width="14.109375" style="136" bestFit="1" customWidth="1"/>
    <col min="778" max="778" width="10.33203125" style="136" bestFit="1" customWidth="1"/>
    <col min="779" max="779" width="19.109375" style="136" bestFit="1" customWidth="1"/>
    <col min="780" max="780" width="11.33203125" style="136" bestFit="1" customWidth="1"/>
    <col min="781" max="781" width="20.109375" style="136" bestFit="1" customWidth="1"/>
    <col min="782" max="1024" width="9.109375" style="136"/>
    <col min="1025" max="1025" width="5" style="136" customWidth="1"/>
    <col min="1026" max="1026" width="9.5546875" style="136" bestFit="1" customWidth="1"/>
    <col min="1027" max="1027" width="32.6640625" style="136" customWidth="1"/>
    <col min="1028" max="1028" width="5.88671875" style="136" customWidth="1"/>
    <col min="1029" max="1029" width="11.6640625" style="136" bestFit="1" customWidth="1"/>
    <col min="1030" max="1030" width="14" style="136" customWidth="1"/>
    <col min="1031" max="1031" width="14.44140625" style="136" customWidth="1"/>
    <col min="1032" max="1032" width="10.109375" style="136" bestFit="1" customWidth="1"/>
    <col min="1033" max="1033" width="14.109375" style="136" bestFit="1" customWidth="1"/>
    <col min="1034" max="1034" width="10.33203125" style="136" bestFit="1" customWidth="1"/>
    <col min="1035" max="1035" width="19.109375" style="136" bestFit="1" customWidth="1"/>
    <col min="1036" max="1036" width="11.33203125" style="136" bestFit="1" customWidth="1"/>
    <col min="1037" max="1037" width="20.109375" style="136" bestFit="1" customWidth="1"/>
    <col min="1038" max="1280" width="9.109375" style="136"/>
    <col min="1281" max="1281" width="5" style="136" customWidth="1"/>
    <col min="1282" max="1282" width="9.5546875" style="136" bestFit="1" customWidth="1"/>
    <col min="1283" max="1283" width="32.6640625" style="136" customWidth="1"/>
    <col min="1284" max="1284" width="5.88671875" style="136" customWidth="1"/>
    <col min="1285" max="1285" width="11.6640625" style="136" bestFit="1" customWidth="1"/>
    <col min="1286" max="1286" width="14" style="136" customWidth="1"/>
    <col min="1287" max="1287" width="14.44140625" style="136" customWidth="1"/>
    <col min="1288" max="1288" width="10.109375" style="136" bestFit="1" customWidth="1"/>
    <col min="1289" max="1289" width="14.109375" style="136" bestFit="1" customWidth="1"/>
    <col min="1290" max="1290" width="10.33203125" style="136" bestFit="1" customWidth="1"/>
    <col min="1291" max="1291" width="19.109375" style="136" bestFit="1" customWidth="1"/>
    <col min="1292" max="1292" width="11.33203125" style="136" bestFit="1" customWidth="1"/>
    <col min="1293" max="1293" width="20.109375" style="136" bestFit="1" customWidth="1"/>
    <col min="1294" max="1536" width="9.109375" style="136"/>
    <col min="1537" max="1537" width="5" style="136" customWidth="1"/>
    <col min="1538" max="1538" width="9.5546875" style="136" bestFit="1" customWidth="1"/>
    <col min="1539" max="1539" width="32.6640625" style="136" customWidth="1"/>
    <col min="1540" max="1540" width="5.88671875" style="136" customWidth="1"/>
    <col min="1541" max="1541" width="11.6640625" style="136" bestFit="1" customWidth="1"/>
    <col min="1542" max="1542" width="14" style="136" customWidth="1"/>
    <col min="1543" max="1543" width="14.44140625" style="136" customWidth="1"/>
    <col min="1544" max="1544" width="10.109375" style="136" bestFit="1" customWidth="1"/>
    <col min="1545" max="1545" width="14.109375" style="136" bestFit="1" customWidth="1"/>
    <col min="1546" max="1546" width="10.33203125" style="136" bestFit="1" customWidth="1"/>
    <col min="1547" max="1547" width="19.109375" style="136" bestFit="1" customWidth="1"/>
    <col min="1548" max="1548" width="11.33203125" style="136" bestFit="1" customWidth="1"/>
    <col min="1549" max="1549" width="20.109375" style="136" bestFit="1" customWidth="1"/>
    <col min="1550" max="1792" width="9.109375" style="136"/>
    <col min="1793" max="1793" width="5" style="136" customWidth="1"/>
    <col min="1794" max="1794" width="9.5546875" style="136" bestFit="1" customWidth="1"/>
    <col min="1795" max="1795" width="32.6640625" style="136" customWidth="1"/>
    <col min="1796" max="1796" width="5.88671875" style="136" customWidth="1"/>
    <col min="1797" max="1797" width="11.6640625" style="136" bestFit="1" customWidth="1"/>
    <col min="1798" max="1798" width="14" style="136" customWidth="1"/>
    <col min="1799" max="1799" width="14.44140625" style="136" customWidth="1"/>
    <col min="1800" max="1800" width="10.109375" style="136" bestFit="1" customWidth="1"/>
    <col min="1801" max="1801" width="14.109375" style="136" bestFit="1" customWidth="1"/>
    <col min="1802" max="1802" width="10.33203125" style="136" bestFit="1" customWidth="1"/>
    <col min="1803" max="1803" width="19.109375" style="136" bestFit="1" customWidth="1"/>
    <col min="1804" max="1804" width="11.33203125" style="136" bestFit="1" customWidth="1"/>
    <col min="1805" max="1805" width="20.109375" style="136" bestFit="1" customWidth="1"/>
    <col min="1806" max="2048" width="9.109375" style="136"/>
    <col min="2049" max="2049" width="5" style="136" customWidth="1"/>
    <col min="2050" max="2050" width="9.5546875" style="136" bestFit="1" customWidth="1"/>
    <col min="2051" max="2051" width="32.6640625" style="136" customWidth="1"/>
    <col min="2052" max="2052" width="5.88671875" style="136" customWidth="1"/>
    <col min="2053" max="2053" width="11.6640625" style="136" bestFit="1" customWidth="1"/>
    <col min="2054" max="2054" width="14" style="136" customWidth="1"/>
    <col min="2055" max="2055" width="14.44140625" style="136" customWidth="1"/>
    <col min="2056" max="2056" width="10.109375" style="136" bestFit="1" customWidth="1"/>
    <col min="2057" max="2057" width="14.109375" style="136" bestFit="1" customWidth="1"/>
    <col min="2058" max="2058" width="10.33203125" style="136" bestFit="1" customWidth="1"/>
    <col min="2059" max="2059" width="19.109375" style="136" bestFit="1" customWidth="1"/>
    <col min="2060" max="2060" width="11.33203125" style="136" bestFit="1" customWidth="1"/>
    <col min="2061" max="2061" width="20.109375" style="136" bestFit="1" customWidth="1"/>
    <col min="2062" max="2304" width="9.109375" style="136"/>
    <col min="2305" max="2305" width="5" style="136" customWidth="1"/>
    <col min="2306" max="2306" width="9.5546875" style="136" bestFit="1" customWidth="1"/>
    <col min="2307" max="2307" width="32.6640625" style="136" customWidth="1"/>
    <col min="2308" max="2308" width="5.88671875" style="136" customWidth="1"/>
    <col min="2309" max="2309" width="11.6640625" style="136" bestFit="1" customWidth="1"/>
    <col min="2310" max="2310" width="14" style="136" customWidth="1"/>
    <col min="2311" max="2311" width="14.44140625" style="136" customWidth="1"/>
    <col min="2312" max="2312" width="10.109375" style="136" bestFit="1" customWidth="1"/>
    <col min="2313" max="2313" width="14.109375" style="136" bestFit="1" customWidth="1"/>
    <col min="2314" max="2314" width="10.33203125" style="136" bestFit="1" customWidth="1"/>
    <col min="2315" max="2315" width="19.109375" style="136" bestFit="1" customWidth="1"/>
    <col min="2316" max="2316" width="11.33203125" style="136" bestFit="1" customWidth="1"/>
    <col min="2317" max="2317" width="20.109375" style="136" bestFit="1" customWidth="1"/>
    <col min="2318" max="2560" width="9.109375" style="136"/>
    <col min="2561" max="2561" width="5" style="136" customWidth="1"/>
    <col min="2562" max="2562" width="9.5546875" style="136" bestFit="1" customWidth="1"/>
    <col min="2563" max="2563" width="32.6640625" style="136" customWidth="1"/>
    <col min="2564" max="2564" width="5.88671875" style="136" customWidth="1"/>
    <col min="2565" max="2565" width="11.6640625" style="136" bestFit="1" customWidth="1"/>
    <col min="2566" max="2566" width="14" style="136" customWidth="1"/>
    <col min="2567" max="2567" width="14.44140625" style="136" customWidth="1"/>
    <col min="2568" max="2568" width="10.109375" style="136" bestFit="1" customWidth="1"/>
    <col min="2569" max="2569" width="14.109375" style="136" bestFit="1" customWidth="1"/>
    <col min="2570" max="2570" width="10.33203125" style="136" bestFit="1" customWidth="1"/>
    <col min="2571" max="2571" width="19.109375" style="136" bestFit="1" customWidth="1"/>
    <col min="2572" max="2572" width="11.33203125" style="136" bestFit="1" customWidth="1"/>
    <col min="2573" max="2573" width="20.109375" style="136" bestFit="1" customWidth="1"/>
    <col min="2574" max="2816" width="9.109375" style="136"/>
    <col min="2817" max="2817" width="5" style="136" customWidth="1"/>
    <col min="2818" max="2818" width="9.5546875" style="136" bestFit="1" customWidth="1"/>
    <col min="2819" max="2819" width="32.6640625" style="136" customWidth="1"/>
    <col min="2820" max="2820" width="5.88671875" style="136" customWidth="1"/>
    <col min="2821" max="2821" width="11.6640625" style="136" bestFit="1" customWidth="1"/>
    <col min="2822" max="2822" width="14" style="136" customWidth="1"/>
    <col min="2823" max="2823" width="14.44140625" style="136" customWidth="1"/>
    <col min="2824" max="2824" width="10.109375" style="136" bestFit="1" customWidth="1"/>
    <col min="2825" max="2825" width="14.109375" style="136" bestFit="1" customWidth="1"/>
    <col min="2826" max="2826" width="10.33203125" style="136" bestFit="1" customWidth="1"/>
    <col min="2827" max="2827" width="19.109375" style="136" bestFit="1" customWidth="1"/>
    <col min="2828" max="2828" width="11.33203125" style="136" bestFit="1" customWidth="1"/>
    <col min="2829" max="2829" width="20.109375" style="136" bestFit="1" customWidth="1"/>
    <col min="2830" max="3072" width="9.109375" style="136"/>
    <col min="3073" max="3073" width="5" style="136" customWidth="1"/>
    <col min="3074" max="3074" width="9.5546875" style="136" bestFit="1" customWidth="1"/>
    <col min="3075" max="3075" width="32.6640625" style="136" customWidth="1"/>
    <col min="3076" max="3076" width="5.88671875" style="136" customWidth="1"/>
    <col min="3077" max="3077" width="11.6640625" style="136" bestFit="1" customWidth="1"/>
    <col min="3078" max="3078" width="14" style="136" customWidth="1"/>
    <col min="3079" max="3079" width="14.44140625" style="136" customWidth="1"/>
    <col min="3080" max="3080" width="10.109375" style="136" bestFit="1" customWidth="1"/>
    <col min="3081" max="3081" width="14.109375" style="136" bestFit="1" customWidth="1"/>
    <col min="3082" max="3082" width="10.33203125" style="136" bestFit="1" customWidth="1"/>
    <col min="3083" max="3083" width="19.109375" style="136" bestFit="1" customWidth="1"/>
    <col min="3084" max="3084" width="11.33203125" style="136" bestFit="1" customWidth="1"/>
    <col min="3085" max="3085" width="20.109375" style="136" bestFit="1" customWidth="1"/>
    <col min="3086" max="3328" width="9.109375" style="136"/>
    <col min="3329" max="3329" width="5" style="136" customWidth="1"/>
    <col min="3330" max="3330" width="9.5546875" style="136" bestFit="1" customWidth="1"/>
    <col min="3331" max="3331" width="32.6640625" style="136" customWidth="1"/>
    <col min="3332" max="3332" width="5.88671875" style="136" customWidth="1"/>
    <col min="3333" max="3333" width="11.6640625" style="136" bestFit="1" customWidth="1"/>
    <col min="3334" max="3334" width="14" style="136" customWidth="1"/>
    <col min="3335" max="3335" width="14.44140625" style="136" customWidth="1"/>
    <col min="3336" max="3336" width="10.109375" style="136" bestFit="1" customWidth="1"/>
    <col min="3337" max="3337" width="14.109375" style="136" bestFit="1" customWidth="1"/>
    <col min="3338" max="3338" width="10.33203125" style="136" bestFit="1" customWidth="1"/>
    <col min="3339" max="3339" width="19.109375" style="136" bestFit="1" customWidth="1"/>
    <col min="3340" max="3340" width="11.33203125" style="136" bestFit="1" customWidth="1"/>
    <col min="3341" max="3341" width="20.109375" style="136" bestFit="1" customWidth="1"/>
    <col min="3342" max="3584" width="9.109375" style="136"/>
    <col min="3585" max="3585" width="5" style="136" customWidth="1"/>
    <col min="3586" max="3586" width="9.5546875" style="136" bestFit="1" customWidth="1"/>
    <col min="3587" max="3587" width="32.6640625" style="136" customWidth="1"/>
    <col min="3588" max="3588" width="5.88671875" style="136" customWidth="1"/>
    <col min="3589" max="3589" width="11.6640625" style="136" bestFit="1" customWidth="1"/>
    <col min="3590" max="3590" width="14" style="136" customWidth="1"/>
    <col min="3591" max="3591" width="14.44140625" style="136" customWidth="1"/>
    <col min="3592" max="3592" width="10.109375" style="136" bestFit="1" customWidth="1"/>
    <col min="3593" max="3593" width="14.109375" style="136" bestFit="1" customWidth="1"/>
    <col min="3594" max="3594" width="10.33203125" style="136" bestFit="1" customWidth="1"/>
    <col min="3595" max="3595" width="19.109375" style="136" bestFit="1" customWidth="1"/>
    <col min="3596" max="3596" width="11.33203125" style="136" bestFit="1" customWidth="1"/>
    <col min="3597" max="3597" width="20.109375" style="136" bestFit="1" customWidth="1"/>
    <col min="3598" max="3840" width="9.109375" style="136"/>
    <col min="3841" max="3841" width="5" style="136" customWidth="1"/>
    <col min="3842" max="3842" width="9.5546875" style="136" bestFit="1" customWidth="1"/>
    <col min="3843" max="3843" width="32.6640625" style="136" customWidth="1"/>
    <col min="3844" max="3844" width="5.88671875" style="136" customWidth="1"/>
    <col min="3845" max="3845" width="11.6640625" style="136" bestFit="1" customWidth="1"/>
    <col min="3846" max="3846" width="14" style="136" customWidth="1"/>
    <col min="3847" max="3847" width="14.44140625" style="136" customWidth="1"/>
    <col min="3848" max="3848" width="10.109375" style="136" bestFit="1" customWidth="1"/>
    <col min="3849" max="3849" width="14.109375" style="136" bestFit="1" customWidth="1"/>
    <col min="3850" max="3850" width="10.33203125" style="136" bestFit="1" customWidth="1"/>
    <col min="3851" max="3851" width="19.109375" style="136" bestFit="1" customWidth="1"/>
    <col min="3852" max="3852" width="11.33203125" style="136" bestFit="1" customWidth="1"/>
    <col min="3853" max="3853" width="20.109375" style="136" bestFit="1" customWidth="1"/>
    <col min="3854" max="4096" width="9.109375" style="136"/>
    <col min="4097" max="4097" width="5" style="136" customWidth="1"/>
    <col min="4098" max="4098" width="9.5546875" style="136" bestFit="1" customWidth="1"/>
    <col min="4099" max="4099" width="32.6640625" style="136" customWidth="1"/>
    <col min="4100" max="4100" width="5.88671875" style="136" customWidth="1"/>
    <col min="4101" max="4101" width="11.6640625" style="136" bestFit="1" customWidth="1"/>
    <col min="4102" max="4102" width="14" style="136" customWidth="1"/>
    <col min="4103" max="4103" width="14.44140625" style="136" customWidth="1"/>
    <col min="4104" max="4104" width="10.109375" style="136" bestFit="1" customWidth="1"/>
    <col min="4105" max="4105" width="14.109375" style="136" bestFit="1" customWidth="1"/>
    <col min="4106" max="4106" width="10.33203125" style="136" bestFit="1" customWidth="1"/>
    <col min="4107" max="4107" width="19.109375" style="136" bestFit="1" customWidth="1"/>
    <col min="4108" max="4108" width="11.33203125" style="136" bestFit="1" customWidth="1"/>
    <col min="4109" max="4109" width="20.109375" style="136" bestFit="1" customWidth="1"/>
    <col min="4110" max="4352" width="9.109375" style="136"/>
    <col min="4353" max="4353" width="5" style="136" customWidth="1"/>
    <col min="4354" max="4354" width="9.5546875" style="136" bestFit="1" customWidth="1"/>
    <col min="4355" max="4355" width="32.6640625" style="136" customWidth="1"/>
    <col min="4356" max="4356" width="5.88671875" style="136" customWidth="1"/>
    <col min="4357" max="4357" width="11.6640625" style="136" bestFit="1" customWidth="1"/>
    <col min="4358" max="4358" width="14" style="136" customWidth="1"/>
    <col min="4359" max="4359" width="14.44140625" style="136" customWidth="1"/>
    <col min="4360" max="4360" width="10.109375" style="136" bestFit="1" customWidth="1"/>
    <col min="4361" max="4361" width="14.109375" style="136" bestFit="1" customWidth="1"/>
    <col min="4362" max="4362" width="10.33203125" style="136" bestFit="1" customWidth="1"/>
    <col min="4363" max="4363" width="19.109375" style="136" bestFit="1" customWidth="1"/>
    <col min="4364" max="4364" width="11.33203125" style="136" bestFit="1" customWidth="1"/>
    <col min="4365" max="4365" width="20.109375" style="136" bestFit="1" customWidth="1"/>
    <col min="4366" max="4608" width="9.109375" style="136"/>
    <col min="4609" max="4609" width="5" style="136" customWidth="1"/>
    <col min="4610" max="4610" width="9.5546875" style="136" bestFit="1" customWidth="1"/>
    <col min="4611" max="4611" width="32.6640625" style="136" customWidth="1"/>
    <col min="4612" max="4612" width="5.88671875" style="136" customWidth="1"/>
    <col min="4613" max="4613" width="11.6640625" style="136" bestFit="1" customWidth="1"/>
    <col min="4614" max="4614" width="14" style="136" customWidth="1"/>
    <col min="4615" max="4615" width="14.44140625" style="136" customWidth="1"/>
    <col min="4616" max="4616" width="10.109375" style="136" bestFit="1" customWidth="1"/>
    <col min="4617" max="4617" width="14.109375" style="136" bestFit="1" customWidth="1"/>
    <col min="4618" max="4618" width="10.33203125" style="136" bestFit="1" customWidth="1"/>
    <col min="4619" max="4619" width="19.109375" style="136" bestFit="1" customWidth="1"/>
    <col min="4620" max="4620" width="11.33203125" style="136" bestFit="1" customWidth="1"/>
    <col min="4621" max="4621" width="20.109375" style="136" bestFit="1" customWidth="1"/>
    <col min="4622" max="4864" width="9.109375" style="136"/>
    <col min="4865" max="4865" width="5" style="136" customWidth="1"/>
    <col min="4866" max="4866" width="9.5546875" style="136" bestFit="1" customWidth="1"/>
    <col min="4867" max="4867" width="32.6640625" style="136" customWidth="1"/>
    <col min="4868" max="4868" width="5.88671875" style="136" customWidth="1"/>
    <col min="4869" max="4869" width="11.6640625" style="136" bestFit="1" customWidth="1"/>
    <col min="4870" max="4870" width="14" style="136" customWidth="1"/>
    <col min="4871" max="4871" width="14.44140625" style="136" customWidth="1"/>
    <col min="4872" max="4872" width="10.109375" style="136" bestFit="1" customWidth="1"/>
    <col min="4873" max="4873" width="14.109375" style="136" bestFit="1" customWidth="1"/>
    <col min="4874" max="4874" width="10.33203125" style="136" bestFit="1" customWidth="1"/>
    <col min="4875" max="4875" width="19.109375" style="136" bestFit="1" customWidth="1"/>
    <col min="4876" max="4876" width="11.33203125" style="136" bestFit="1" customWidth="1"/>
    <col min="4877" max="4877" width="20.109375" style="136" bestFit="1" customWidth="1"/>
    <col min="4878" max="5120" width="9.109375" style="136"/>
    <col min="5121" max="5121" width="5" style="136" customWidth="1"/>
    <col min="5122" max="5122" width="9.5546875" style="136" bestFit="1" customWidth="1"/>
    <col min="5123" max="5123" width="32.6640625" style="136" customWidth="1"/>
    <col min="5124" max="5124" width="5.88671875" style="136" customWidth="1"/>
    <col min="5125" max="5125" width="11.6640625" style="136" bestFit="1" customWidth="1"/>
    <col min="5126" max="5126" width="14" style="136" customWidth="1"/>
    <col min="5127" max="5127" width="14.44140625" style="136" customWidth="1"/>
    <col min="5128" max="5128" width="10.109375" style="136" bestFit="1" customWidth="1"/>
    <col min="5129" max="5129" width="14.109375" style="136" bestFit="1" customWidth="1"/>
    <col min="5130" max="5130" width="10.33203125" style="136" bestFit="1" customWidth="1"/>
    <col min="5131" max="5131" width="19.109375" style="136" bestFit="1" customWidth="1"/>
    <col min="5132" max="5132" width="11.33203125" style="136" bestFit="1" customWidth="1"/>
    <col min="5133" max="5133" width="20.109375" style="136" bestFit="1" customWidth="1"/>
    <col min="5134" max="5376" width="9.109375" style="136"/>
    <col min="5377" max="5377" width="5" style="136" customWidth="1"/>
    <col min="5378" max="5378" width="9.5546875" style="136" bestFit="1" customWidth="1"/>
    <col min="5379" max="5379" width="32.6640625" style="136" customWidth="1"/>
    <col min="5380" max="5380" width="5.88671875" style="136" customWidth="1"/>
    <col min="5381" max="5381" width="11.6640625" style="136" bestFit="1" customWidth="1"/>
    <col min="5382" max="5382" width="14" style="136" customWidth="1"/>
    <col min="5383" max="5383" width="14.44140625" style="136" customWidth="1"/>
    <col min="5384" max="5384" width="10.109375" style="136" bestFit="1" customWidth="1"/>
    <col min="5385" max="5385" width="14.109375" style="136" bestFit="1" customWidth="1"/>
    <col min="5386" max="5386" width="10.33203125" style="136" bestFit="1" customWidth="1"/>
    <col min="5387" max="5387" width="19.109375" style="136" bestFit="1" customWidth="1"/>
    <col min="5388" max="5388" width="11.33203125" style="136" bestFit="1" customWidth="1"/>
    <col min="5389" max="5389" width="20.109375" style="136" bestFit="1" customWidth="1"/>
    <col min="5390" max="5632" width="9.109375" style="136"/>
    <col min="5633" max="5633" width="5" style="136" customWidth="1"/>
    <col min="5634" max="5634" width="9.5546875" style="136" bestFit="1" customWidth="1"/>
    <col min="5635" max="5635" width="32.6640625" style="136" customWidth="1"/>
    <col min="5636" max="5636" width="5.88671875" style="136" customWidth="1"/>
    <col min="5637" max="5637" width="11.6640625" style="136" bestFit="1" customWidth="1"/>
    <col min="5638" max="5638" width="14" style="136" customWidth="1"/>
    <col min="5639" max="5639" width="14.44140625" style="136" customWidth="1"/>
    <col min="5640" max="5640" width="10.109375" style="136" bestFit="1" customWidth="1"/>
    <col min="5641" max="5641" width="14.109375" style="136" bestFit="1" customWidth="1"/>
    <col min="5642" max="5642" width="10.33203125" style="136" bestFit="1" customWidth="1"/>
    <col min="5643" max="5643" width="19.109375" style="136" bestFit="1" customWidth="1"/>
    <col min="5644" max="5644" width="11.33203125" style="136" bestFit="1" customWidth="1"/>
    <col min="5645" max="5645" width="20.109375" style="136" bestFit="1" customWidth="1"/>
    <col min="5646" max="5888" width="9.109375" style="136"/>
    <col min="5889" max="5889" width="5" style="136" customWidth="1"/>
    <col min="5890" max="5890" width="9.5546875" style="136" bestFit="1" customWidth="1"/>
    <col min="5891" max="5891" width="32.6640625" style="136" customWidth="1"/>
    <col min="5892" max="5892" width="5.88671875" style="136" customWidth="1"/>
    <col min="5893" max="5893" width="11.6640625" style="136" bestFit="1" customWidth="1"/>
    <col min="5894" max="5894" width="14" style="136" customWidth="1"/>
    <col min="5895" max="5895" width="14.44140625" style="136" customWidth="1"/>
    <col min="5896" max="5896" width="10.109375" style="136" bestFit="1" customWidth="1"/>
    <col min="5897" max="5897" width="14.109375" style="136" bestFit="1" customWidth="1"/>
    <col min="5898" max="5898" width="10.33203125" style="136" bestFit="1" customWidth="1"/>
    <col min="5899" max="5899" width="19.109375" style="136" bestFit="1" customWidth="1"/>
    <col min="5900" max="5900" width="11.33203125" style="136" bestFit="1" customWidth="1"/>
    <col min="5901" max="5901" width="20.109375" style="136" bestFit="1" customWidth="1"/>
    <col min="5902" max="6144" width="9.109375" style="136"/>
    <col min="6145" max="6145" width="5" style="136" customWidth="1"/>
    <col min="6146" max="6146" width="9.5546875" style="136" bestFit="1" customWidth="1"/>
    <col min="6147" max="6147" width="32.6640625" style="136" customWidth="1"/>
    <col min="6148" max="6148" width="5.88671875" style="136" customWidth="1"/>
    <col min="6149" max="6149" width="11.6640625" style="136" bestFit="1" customWidth="1"/>
    <col min="6150" max="6150" width="14" style="136" customWidth="1"/>
    <col min="6151" max="6151" width="14.44140625" style="136" customWidth="1"/>
    <col min="6152" max="6152" width="10.109375" style="136" bestFit="1" customWidth="1"/>
    <col min="6153" max="6153" width="14.109375" style="136" bestFit="1" customWidth="1"/>
    <col min="6154" max="6154" width="10.33203125" style="136" bestFit="1" customWidth="1"/>
    <col min="6155" max="6155" width="19.109375" style="136" bestFit="1" customWidth="1"/>
    <col min="6156" max="6156" width="11.33203125" style="136" bestFit="1" customWidth="1"/>
    <col min="6157" max="6157" width="20.109375" style="136" bestFit="1" customWidth="1"/>
    <col min="6158" max="6400" width="9.109375" style="136"/>
    <col min="6401" max="6401" width="5" style="136" customWidth="1"/>
    <col min="6402" max="6402" width="9.5546875" style="136" bestFit="1" customWidth="1"/>
    <col min="6403" max="6403" width="32.6640625" style="136" customWidth="1"/>
    <col min="6404" max="6404" width="5.88671875" style="136" customWidth="1"/>
    <col min="6405" max="6405" width="11.6640625" style="136" bestFit="1" customWidth="1"/>
    <col min="6406" max="6406" width="14" style="136" customWidth="1"/>
    <col min="6407" max="6407" width="14.44140625" style="136" customWidth="1"/>
    <col min="6408" max="6408" width="10.109375" style="136" bestFit="1" customWidth="1"/>
    <col min="6409" max="6409" width="14.109375" style="136" bestFit="1" customWidth="1"/>
    <col min="6410" max="6410" width="10.33203125" style="136" bestFit="1" customWidth="1"/>
    <col min="6411" max="6411" width="19.109375" style="136" bestFit="1" customWidth="1"/>
    <col min="6412" max="6412" width="11.33203125" style="136" bestFit="1" customWidth="1"/>
    <col min="6413" max="6413" width="20.109375" style="136" bestFit="1" customWidth="1"/>
    <col min="6414" max="6656" width="9.109375" style="136"/>
    <col min="6657" max="6657" width="5" style="136" customWidth="1"/>
    <col min="6658" max="6658" width="9.5546875" style="136" bestFit="1" customWidth="1"/>
    <col min="6659" max="6659" width="32.6640625" style="136" customWidth="1"/>
    <col min="6660" max="6660" width="5.88671875" style="136" customWidth="1"/>
    <col min="6661" max="6661" width="11.6640625" style="136" bestFit="1" customWidth="1"/>
    <col min="6662" max="6662" width="14" style="136" customWidth="1"/>
    <col min="6663" max="6663" width="14.44140625" style="136" customWidth="1"/>
    <col min="6664" max="6664" width="10.109375" style="136" bestFit="1" customWidth="1"/>
    <col min="6665" max="6665" width="14.109375" style="136" bestFit="1" customWidth="1"/>
    <col min="6666" max="6666" width="10.33203125" style="136" bestFit="1" customWidth="1"/>
    <col min="6667" max="6667" width="19.109375" style="136" bestFit="1" customWidth="1"/>
    <col min="6668" max="6668" width="11.33203125" style="136" bestFit="1" customWidth="1"/>
    <col min="6669" max="6669" width="20.109375" style="136" bestFit="1" customWidth="1"/>
    <col min="6670" max="6912" width="9.109375" style="136"/>
    <col min="6913" max="6913" width="5" style="136" customWidth="1"/>
    <col min="6914" max="6914" width="9.5546875" style="136" bestFit="1" customWidth="1"/>
    <col min="6915" max="6915" width="32.6640625" style="136" customWidth="1"/>
    <col min="6916" max="6916" width="5.88671875" style="136" customWidth="1"/>
    <col min="6917" max="6917" width="11.6640625" style="136" bestFit="1" customWidth="1"/>
    <col min="6918" max="6918" width="14" style="136" customWidth="1"/>
    <col min="6919" max="6919" width="14.44140625" style="136" customWidth="1"/>
    <col min="6920" max="6920" width="10.109375" style="136" bestFit="1" customWidth="1"/>
    <col min="6921" max="6921" width="14.109375" style="136" bestFit="1" customWidth="1"/>
    <col min="6922" max="6922" width="10.33203125" style="136" bestFit="1" customWidth="1"/>
    <col min="6923" max="6923" width="19.109375" style="136" bestFit="1" customWidth="1"/>
    <col min="6924" max="6924" width="11.33203125" style="136" bestFit="1" customWidth="1"/>
    <col min="6925" max="6925" width="20.109375" style="136" bestFit="1" customWidth="1"/>
    <col min="6926" max="7168" width="9.109375" style="136"/>
    <col min="7169" max="7169" width="5" style="136" customWidth="1"/>
    <col min="7170" max="7170" width="9.5546875" style="136" bestFit="1" customWidth="1"/>
    <col min="7171" max="7171" width="32.6640625" style="136" customWidth="1"/>
    <col min="7172" max="7172" width="5.88671875" style="136" customWidth="1"/>
    <col min="7173" max="7173" width="11.6640625" style="136" bestFit="1" customWidth="1"/>
    <col min="7174" max="7174" width="14" style="136" customWidth="1"/>
    <col min="7175" max="7175" width="14.44140625" style="136" customWidth="1"/>
    <col min="7176" max="7176" width="10.109375" style="136" bestFit="1" customWidth="1"/>
    <col min="7177" max="7177" width="14.109375" style="136" bestFit="1" customWidth="1"/>
    <col min="7178" max="7178" width="10.33203125" style="136" bestFit="1" customWidth="1"/>
    <col min="7179" max="7179" width="19.109375" style="136" bestFit="1" customWidth="1"/>
    <col min="7180" max="7180" width="11.33203125" style="136" bestFit="1" customWidth="1"/>
    <col min="7181" max="7181" width="20.109375" style="136" bestFit="1" customWidth="1"/>
    <col min="7182" max="7424" width="9.109375" style="136"/>
    <col min="7425" max="7425" width="5" style="136" customWidth="1"/>
    <col min="7426" max="7426" width="9.5546875" style="136" bestFit="1" customWidth="1"/>
    <col min="7427" max="7427" width="32.6640625" style="136" customWidth="1"/>
    <col min="7428" max="7428" width="5.88671875" style="136" customWidth="1"/>
    <col min="7429" max="7429" width="11.6640625" style="136" bestFit="1" customWidth="1"/>
    <col min="7430" max="7430" width="14" style="136" customWidth="1"/>
    <col min="7431" max="7431" width="14.44140625" style="136" customWidth="1"/>
    <col min="7432" max="7432" width="10.109375" style="136" bestFit="1" customWidth="1"/>
    <col min="7433" max="7433" width="14.109375" style="136" bestFit="1" customWidth="1"/>
    <col min="7434" max="7434" width="10.33203125" style="136" bestFit="1" customWidth="1"/>
    <col min="7435" max="7435" width="19.109375" style="136" bestFit="1" customWidth="1"/>
    <col min="7436" max="7436" width="11.33203125" style="136" bestFit="1" customWidth="1"/>
    <col min="7437" max="7437" width="20.109375" style="136" bestFit="1" customWidth="1"/>
    <col min="7438" max="7680" width="9.109375" style="136"/>
    <col min="7681" max="7681" width="5" style="136" customWidth="1"/>
    <col min="7682" max="7682" width="9.5546875" style="136" bestFit="1" customWidth="1"/>
    <col min="7683" max="7683" width="32.6640625" style="136" customWidth="1"/>
    <col min="7684" max="7684" width="5.88671875" style="136" customWidth="1"/>
    <col min="7685" max="7685" width="11.6640625" style="136" bestFit="1" customWidth="1"/>
    <col min="7686" max="7686" width="14" style="136" customWidth="1"/>
    <col min="7687" max="7687" width="14.44140625" style="136" customWidth="1"/>
    <col min="7688" max="7688" width="10.109375" style="136" bestFit="1" customWidth="1"/>
    <col min="7689" max="7689" width="14.109375" style="136" bestFit="1" customWidth="1"/>
    <col min="7690" max="7690" width="10.33203125" style="136" bestFit="1" customWidth="1"/>
    <col min="7691" max="7691" width="19.109375" style="136" bestFit="1" customWidth="1"/>
    <col min="7692" max="7692" width="11.33203125" style="136" bestFit="1" customWidth="1"/>
    <col min="7693" max="7693" width="20.109375" style="136" bestFit="1" customWidth="1"/>
    <col min="7694" max="7936" width="9.109375" style="136"/>
    <col min="7937" max="7937" width="5" style="136" customWidth="1"/>
    <col min="7938" max="7938" width="9.5546875" style="136" bestFit="1" customWidth="1"/>
    <col min="7939" max="7939" width="32.6640625" style="136" customWidth="1"/>
    <col min="7940" max="7940" width="5.88671875" style="136" customWidth="1"/>
    <col min="7941" max="7941" width="11.6640625" style="136" bestFit="1" customWidth="1"/>
    <col min="7942" max="7942" width="14" style="136" customWidth="1"/>
    <col min="7943" max="7943" width="14.44140625" style="136" customWidth="1"/>
    <col min="7944" max="7944" width="10.109375" style="136" bestFit="1" customWidth="1"/>
    <col min="7945" max="7945" width="14.109375" style="136" bestFit="1" customWidth="1"/>
    <col min="7946" max="7946" width="10.33203125" style="136" bestFit="1" customWidth="1"/>
    <col min="7947" max="7947" width="19.109375" style="136" bestFit="1" customWidth="1"/>
    <col min="7948" max="7948" width="11.33203125" style="136" bestFit="1" customWidth="1"/>
    <col min="7949" max="7949" width="20.109375" style="136" bestFit="1" customWidth="1"/>
    <col min="7950" max="8192" width="9.109375" style="136"/>
    <col min="8193" max="8193" width="5" style="136" customWidth="1"/>
    <col min="8194" max="8194" width="9.5546875" style="136" bestFit="1" customWidth="1"/>
    <col min="8195" max="8195" width="32.6640625" style="136" customWidth="1"/>
    <col min="8196" max="8196" width="5.88671875" style="136" customWidth="1"/>
    <col min="8197" max="8197" width="11.6640625" style="136" bestFit="1" customWidth="1"/>
    <col min="8198" max="8198" width="14" style="136" customWidth="1"/>
    <col min="8199" max="8199" width="14.44140625" style="136" customWidth="1"/>
    <col min="8200" max="8200" width="10.109375" style="136" bestFit="1" customWidth="1"/>
    <col min="8201" max="8201" width="14.109375" style="136" bestFit="1" customWidth="1"/>
    <col min="8202" max="8202" width="10.33203125" style="136" bestFit="1" customWidth="1"/>
    <col min="8203" max="8203" width="19.109375" style="136" bestFit="1" customWidth="1"/>
    <col min="8204" max="8204" width="11.33203125" style="136" bestFit="1" customWidth="1"/>
    <col min="8205" max="8205" width="20.109375" style="136" bestFit="1" customWidth="1"/>
    <col min="8206" max="8448" width="9.109375" style="136"/>
    <col min="8449" max="8449" width="5" style="136" customWidth="1"/>
    <col min="8450" max="8450" width="9.5546875" style="136" bestFit="1" customWidth="1"/>
    <col min="8451" max="8451" width="32.6640625" style="136" customWidth="1"/>
    <col min="8452" max="8452" width="5.88671875" style="136" customWidth="1"/>
    <col min="8453" max="8453" width="11.6640625" style="136" bestFit="1" customWidth="1"/>
    <col min="8454" max="8454" width="14" style="136" customWidth="1"/>
    <col min="8455" max="8455" width="14.44140625" style="136" customWidth="1"/>
    <col min="8456" max="8456" width="10.109375" style="136" bestFit="1" customWidth="1"/>
    <col min="8457" max="8457" width="14.109375" style="136" bestFit="1" customWidth="1"/>
    <col min="8458" max="8458" width="10.33203125" style="136" bestFit="1" customWidth="1"/>
    <col min="8459" max="8459" width="19.109375" style="136" bestFit="1" customWidth="1"/>
    <col min="8460" max="8460" width="11.33203125" style="136" bestFit="1" customWidth="1"/>
    <col min="8461" max="8461" width="20.109375" style="136" bestFit="1" customWidth="1"/>
    <col min="8462" max="8704" width="9.109375" style="136"/>
    <col min="8705" max="8705" width="5" style="136" customWidth="1"/>
    <col min="8706" max="8706" width="9.5546875" style="136" bestFit="1" customWidth="1"/>
    <col min="8707" max="8707" width="32.6640625" style="136" customWidth="1"/>
    <col min="8708" max="8708" width="5.88671875" style="136" customWidth="1"/>
    <col min="8709" max="8709" width="11.6640625" style="136" bestFit="1" customWidth="1"/>
    <col min="8710" max="8710" width="14" style="136" customWidth="1"/>
    <col min="8711" max="8711" width="14.44140625" style="136" customWidth="1"/>
    <col min="8712" max="8712" width="10.109375" style="136" bestFit="1" customWidth="1"/>
    <col min="8713" max="8713" width="14.109375" style="136" bestFit="1" customWidth="1"/>
    <col min="8714" max="8714" width="10.33203125" style="136" bestFit="1" customWidth="1"/>
    <col min="8715" max="8715" width="19.109375" style="136" bestFit="1" customWidth="1"/>
    <col min="8716" max="8716" width="11.33203125" style="136" bestFit="1" customWidth="1"/>
    <col min="8717" max="8717" width="20.109375" style="136" bestFit="1" customWidth="1"/>
    <col min="8718" max="8960" width="9.109375" style="136"/>
    <col min="8961" max="8961" width="5" style="136" customWidth="1"/>
    <col min="8962" max="8962" width="9.5546875" style="136" bestFit="1" customWidth="1"/>
    <col min="8963" max="8963" width="32.6640625" style="136" customWidth="1"/>
    <col min="8964" max="8964" width="5.88671875" style="136" customWidth="1"/>
    <col min="8965" max="8965" width="11.6640625" style="136" bestFit="1" customWidth="1"/>
    <col min="8966" max="8966" width="14" style="136" customWidth="1"/>
    <col min="8967" max="8967" width="14.44140625" style="136" customWidth="1"/>
    <col min="8968" max="8968" width="10.109375" style="136" bestFit="1" customWidth="1"/>
    <col min="8969" max="8969" width="14.109375" style="136" bestFit="1" customWidth="1"/>
    <col min="8970" max="8970" width="10.33203125" style="136" bestFit="1" customWidth="1"/>
    <col min="8971" max="8971" width="19.109375" style="136" bestFit="1" customWidth="1"/>
    <col min="8972" max="8972" width="11.33203125" style="136" bestFit="1" customWidth="1"/>
    <col min="8973" max="8973" width="20.109375" style="136" bestFit="1" customWidth="1"/>
    <col min="8974" max="9216" width="9.109375" style="136"/>
    <col min="9217" max="9217" width="5" style="136" customWidth="1"/>
    <col min="9218" max="9218" width="9.5546875" style="136" bestFit="1" customWidth="1"/>
    <col min="9219" max="9219" width="32.6640625" style="136" customWidth="1"/>
    <col min="9220" max="9220" width="5.88671875" style="136" customWidth="1"/>
    <col min="9221" max="9221" width="11.6640625" style="136" bestFit="1" customWidth="1"/>
    <col min="9222" max="9222" width="14" style="136" customWidth="1"/>
    <col min="9223" max="9223" width="14.44140625" style="136" customWidth="1"/>
    <col min="9224" max="9224" width="10.109375" style="136" bestFit="1" customWidth="1"/>
    <col min="9225" max="9225" width="14.109375" style="136" bestFit="1" customWidth="1"/>
    <col min="9226" max="9226" width="10.33203125" style="136" bestFit="1" customWidth="1"/>
    <col min="9227" max="9227" width="19.109375" style="136" bestFit="1" customWidth="1"/>
    <col min="9228" max="9228" width="11.33203125" style="136" bestFit="1" customWidth="1"/>
    <col min="9229" max="9229" width="20.109375" style="136" bestFit="1" customWidth="1"/>
    <col min="9230" max="9472" width="9.109375" style="136"/>
    <col min="9473" max="9473" width="5" style="136" customWidth="1"/>
    <col min="9474" max="9474" width="9.5546875" style="136" bestFit="1" customWidth="1"/>
    <col min="9475" max="9475" width="32.6640625" style="136" customWidth="1"/>
    <col min="9476" max="9476" width="5.88671875" style="136" customWidth="1"/>
    <col min="9477" max="9477" width="11.6640625" style="136" bestFit="1" customWidth="1"/>
    <col min="9478" max="9478" width="14" style="136" customWidth="1"/>
    <col min="9479" max="9479" width="14.44140625" style="136" customWidth="1"/>
    <col min="9480" max="9480" width="10.109375" style="136" bestFit="1" customWidth="1"/>
    <col min="9481" max="9481" width="14.109375" style="136" bestFit="1" customWidth="1"/>
    <col min="9482" max="9482" width="10.33203125" style="136" bestFit="1" customWidth="1"/>
    <col min="9483" max="9483" width="19.109375" style="136" bestFit="1" customWidth="1"/>
    <col min="9484" max="9484" width="11.33203125" style="136" bestFit="1" customWidth="1"/>
    <col min="9485" max="9485" width="20.109375" style="136" bestFit="1" customWidth="1"/>
    <col min="9486" max="9728" width="9.109375" style="136"/>
    <col min="9729" max="9729" width="5" style="136" customWidth="1"/>
    <col min="9730" max="9730" width="9.5546875" style="136" bestFit="1" customWidth="1"/>
    <col min="9731" max="9731" width="32.6640625" style="136" customWidth="1"/>
    <col min="9732" max="9732" width="5.88671875" style="136" customWidth="1"/>
    <col min="9733" max="9733" width="11.6640625" style="136" bestFit="1" customWidth="1"/>
    <col min="9734" max="9734" width="14" style="136" customWidth="1"/>
    <col min="9735" max="9735" width="14.44140625" style="136" customWidth="1"/>
    <col min="9736" max="9736" width="10.109375" style="136" bestFit="1" customWidth="1"/>
    <col min="9737" max="9737" width="14.109375" style="136" bestFit="1" customWidth="1"/>
    <col min="9738" max="9738" width="10.33203125" style="136" bestFit="1" customWidth="1"/>
    <col min="9739" max="9739" width="19.109375" style="136" bestFit="1" customWidth="1"/>
    <col min="9740" max="9740" width="11.33203125" style="136" bestFit="1" customWidth="1"/>
    <col min="9741" max="9741" width="20.109375" style="136" bestFit="1" customWidth="1"/>
    <col min="9742" max="9984" width="9.109375" style="136"/>
    <col min="9985" max="9985" width="5" style="136" customWidth="1"/>
    <col min="9986" max="9986" width="9.5546875" style="136" bestFit="1" customWidth="1"/>
    <col min="9987" max="9987" width="32.6640625" style="136" customWidth="1"/>
    <col min="9988" max="9988" width="5.88671875" style="136" customWidth="1"/>
    <col min="9989" max="9989" width="11.6640625" style="136" bestFit="1" customWidth="1"/>
    <col min="9990" max="9990" width="14" style="136" customWidth="1"/>
    <col min="9991" max="9991" width="14.44140625" style="136" customWidth="1"/>
    <col min="9992" max="9992" width="10.109375" style="136" bestFit="1" customWidth="1"/>
    <col min="9993" max="9993" width="14.109375" style="136" bestFit="1" customWidth="1"/>
    <col min="9994" max="9994" width="10.33203125" style="136" bestFit="1" customWidth="1"/>
    <col min="9995" max="9995" width="19.109375" style="136" bestFit="1" customWidth="1"/>
    <col min="9996" max="9996" width="11.33203125" style="136" bestFit="1" customWidth="1"/>
    <col min="9997" max="9997" width="20.109375" style="136" bestFit="1" customWidth="1"/>
    <col min="9998" max="10240" width="9.109375" style="136"/>
    <col min="10241" max="10241" width="5" style="136" customWidth="1"/>
    <col min="10242" max="10242" width="9.5546875" style="136" bestFit="1" customWidth="1"/>
    <col min="10243" max="10243" width="32.6640625" style="136" customWidth="1"/>
    <col min="10244" max="10244" width="5.88671875" style="136" customWidth="1"/>
    <col min="10245" max="10245" width="11.6640625" style="136" bestFit="1" customWidth="1"/>
    <col min="10246" max="10246" width="14" style="136" customWidth="1"/>
    <col min="10247" max="10247" width="14.44140625" style="136" customWidth="1"/>
    <col min="10248" max="10248" width="10.109375" style="136" bestFit="1" customWidth="1"/>
    <col min="10249" max="10249" width="14.109375" style="136" bestFit="1" customWidth="1"/>
    <col min="10250" max="10250" width="10.33203125" style="136" bestFit="1" customWidth="1"/>
    <col min="10251" max="10251" width="19.109375" style="136" bestFit="1" customWidth="1"/>
    <col min="10252" max="10252" width="11.33203125" style="136" bestFit="1" customWidth="1"/>
    <col min="10253" max="10253" width="20.109375" style="136" bestFit="1" customWidth="1"/>
    <col min="10254" max="10496" width="9.109375" style="136"/>
    <col min="10497" max="10497" width="5" style="136" customWidth="1"/>
    <col min="10498" max="10498" width="9.5546875" style="136" bestFit="1" customWidth="1"/>
    <col min="10499" max="10499" width="32.6640625" style="136" customWidth="1"/>
    <col min="10500" max="10500" width="5.88671875" style="136" customWidth="1"/>
    <col min="10501" max="10501" width="11.6640625" style="136" bestFit="1" customWidth="1"/>
    <col min="10502" max="10502" width="14" style="136" customWidth="1"/>
    <col min="10503" max="10503" width="14.44140625" style="136" customWidth="1"/>
    <col min="10504" max="10504" width="10.109375" style="136" bestFit="1" customWidth="1"/>
    <col min="10505" max="10505" width="14.109375" style="136" bestFit="1" customWidth="1"/>
    <col min="10506" max="10506" width="10.33203125" style="136" bestFit="1" customWidth="1"/>
    <col min="10507" max="10507" width="19.109375" style="136" bestFit="1" customWidth="1"/>
    <col min="10508" max="10508" width="11.33203125" style="136" bestFit="1" customWidth="1"/>
    <col min="10509" max="10509" width="20.109375" style="136" bestFit="1" customWidth="1"/>
    <col min="10510" max="10752" width="9.109375" style="136"/>
    <col min="10753" max="10753" width="5" style="136" customWidth="1"/>
    <col min="10754" max="10754" width="9.5546875" style="136" bestFit="1" customWidth="1"/>
    <col min="10755" max="10755" width="32.6640625" style="136" customWidth="1"/>
    <col min="10756" max="10756" width="5.88671875" style="136" customWidth="1"/>
    <col min="10757" max="10757" width="11.6640625" style="136" bestFit="1" customWidth="1"/>
    <col min="10758" max="10758" width="14" style="136" customWidth="1"/>
    <col min="10759" max="10759" width="14.44140625" style="136" customWidth="1"/>
    <col min="10760" max="10760" width="10.109375" style="136" bestFit="1" customWidth="1"/>
    <col min="10761" max="10761" width="14.109375" style="136" bestFit="1" customWidth="1"/>
    <col min="10762" max="10762" width="10.33203125" style="136" bestFit="1" customWidth="1"/>
    <col min="10763" max="10763" width="19.109375" style="136" bestFit="1" customWidth="1"/>
    <col min="10764" max="10764" width="11.33203125" style="136" bestFit="1" customWidth="1"/>
    <col min="10765" max="10765" width="20.109375" style="136" bestFit="1" customWidth="1"/>
    <col min="10766" max="11008" width="9.109375" style="136"/>
    <col min="11009" max="11009" width="5" style="136" customWidth="1"/>
    <col min="11010" max="11010" width="9.5546875" style="136" bestFit="1" customWidth="1"/>
    <col min="11011" max="11011" width="32.6640625" style="136" customWidth="1"/>
    <col min="11012" max="11012" width="5.88671875" style="136" customWidth="1"/>
    <col min="11013" max="11013" width="11.6640625" style="136" bestFit="1" customWidth="1"/>
    <col min="11014" max="11014" width="14" style="136" customWidth="1"/>
    <col min="11015" max="11015" width="14.44140625" style="136" customWidth="1"/>
    <col min="11016" max="11016" width="10.109375" style="136" bestFit="1" customWidth="1"/>
    <col min="11017" max="11017" width="14.109375" style="136" bestFit="1" customWidth="1"/>
    <col min="11018" max="11018" width="10.33203125" style="136" bestFit="1" customWidth="1"/>
    <col min="11019" max="11019" width="19.109375" style="136" bestFit="1" customWidth="1"/>
    <col min="11020" max="11020" width="11.33203125" style="136" bestFit="1" customWidth="1"/>
    <col min="11021" max="11021" width="20.109375" style="136" bestFit="1" customWidth="1"/>
    <col min="11022" max="11264" width="9.109375" style="136"/>
    <col min="11265" max="11265" width="5" style="136" customWidth="1"/>
    <col min="11266" max="11266" width="9.5546875" style="136" bestFit="1" customWidth="1"/>
    <col min="11267" max="11267" width="32.6640625" style="136" customWidth="1"/>
    <col min="11268" max="11268" width="5.88671875" style="136" customWidth="1"/>
    <col min="11269" max="11269" width="11.6640625" style="136" bestFit="1" customWidth="1"/>
    <col min="11270" max="11270" width="14" style="136" customWidth="1"/>
    <col min="11271" max="11271" width="14.44140625" style="136" customWidth="1"/>
    <col min="11272" max="11272" width="10.109375" style="136" bestFit="1" customWidth="1"/>
    <col min="11273" max="11273" width="14.109375" style="136" bestFit="1" customWidth="1"/>
    <col min="11274" max="11274" width="10.33203125" style="136" bestFit="1" customWidth="1"/>
    <col min="11275" max="11275" width="19.109375" style="136" bestFit="1" customWidth="1"/>
    <col min="11276" max="11276" width="11.33203125" style="136" bestFit="1" customWidth="1"/>
    <col min="11277" max="11277" width="20.109375" style="136" bestFit="1" customWidth="1"/>
    <col min="11278" max="11520" width="9.109375" style="136"/>
    <col min="11521" max="11521" width="5" style="136" customWidth="1"/>
    <col min="11522" max="11522" width="9.5546875" style="136" bestFit="1" customWidth="1"/>
    <col min="11523" max="11523" width="32.6640625" style="136" customWidth="1"/>
    <col min="11524" max="11524" width="5.88671875" style="136" customWidth="1"/>
    <col min="11525" max="11525" width="11.6640625" style="136" bestFit="1" customWidth="1"/>
    <col min="11526" max="11526" width="14" style="136" customWidth="1"/>
    <col min="11527" max="11527" width="14.44140625" style="136" customWidth="1"/>
    <col min="11528" max="11528" width="10.109375" style="136" bestFit="1" customWidth="1"/>
    <col min="11529" max="11529" width="14.109375" style="136" bestFit="1" customWidth="1"/>
    <col min="11530" max="11530" width="10.33203125" style="136" bestFit="1" customWidth="1"/>
    <col min="11531" max="11531" width="19.109375" style="136" bestFit="1" customWidth="1"/>
    <col min="11532" max="11532" width="11.33203125" style="136" bestFit="1" customWidth="1"/>
    <col min="11533" max="11533" width="20.109375" style="136" bestFit="1" customWidth="1"/>
    <col min="11534" max="11776" width="9.109375" style="136"/>
    <col min="11777" max="11777" width="5" style="136" customWidth="1"/>
    <col min="11778" max="11778" width="9.5546875" style="136" bestFit="1" customWidth="1"/>
    <col min="11779" max="11779" width="32.6640625" style="136" customWidth="1"/>
    <col min="11780" max="11780" width="5.88671875" style="136" customWidth="1"/>
    <col min="11781" max="11781" width="11.6640625" style="136" bestFit="1" customWidth="1"/>
    <col min="11782" max="11782" width="14" style="136" customWidth="1"/>
    <col min="11783" max="11783" width="14.44140625" style="136" customWidth="1"/>
    <col min="11784" max="11784" width="10.109375" style="136" bestFit="1" customWidth="1"/>
    <col min="11785" max="11785" width="14.109375" style="136" bestFit="1" customWidth="1"/>
    <col min="11786" max="11786" width="10.33203125" style="136" bestFit="1" customWidth="1"/>
    <col min="11787" max="11787" width="19.109375" style="136" bestFit="1" customWidth="1"/>
    <col min="11788" max="11788" width="11.33203125" style="136" bestFit="1" customWidth="1"/>
    <col min="11789" max="11789" width="20.109375" style="136" bestFit="1" customWidth="1"/>
    <col min="11790" max="12032" width="9.109375" style="136"/>
    <col min="12033" max="12033" width="5" style="136" customWidth="1"/>
    <col min="12034" max="12034" width="9.5546875" style="136" bestFit="1" customWidth="1"/>
    <col min="12035" max="12035" width="32.6640625" style="136" customWidth="1"/>
    <col min="12036" max="12036" width="5.88671875" style="136" customWidth="1"/>
    <col min="12037" max="12037" width="11.6640625" style="136" bestFit="1" customWidth="1"/>
    <col min="12038" max="12038" width="14" style="136" customWidth="1"/>
    <col min="12039" max="12039" width="14.44140625" style="136" customWidth="1"/>
    <col min="12040" max="12040" width="10.109375" style="136" bestFit="1" customWidth="1"/>
    <col min="12041" max="12041" width="14.109375" style="136" bestFit="1" customWidth="1"/>
    <col min="12042" max="12042" width="10.33203125" style="136" bestFit="1" customWidth="1"/>
    <col min="12043" max="12043" width="19.109375" style="136" bestFit="1" customWidth="1"/>
    <col min="12044" max="12044" width="11.33203125" style="136" bestFit="1" customWidth="1"/>
    <col min="12045" max="12045" width="20.109375" style="136" bestFit="1" customWidth="1"/>
    <col min="12046" max="12288" width="9.109375" style="136"/>
    <col min="12289" max="12289" width="5" style="136" customWidth="1"/>
    <col min="12290" max="12290" width="9.5546875" style="136" bestFit="1" customWidth="1"/>
    <col min="12291" max="12291" width="32.6640625" style="136" customWidth="1"/>
    <col min="12292" max="12292" width="5.88671875" style="136" customWidth="1"/>
    <col min="12293" max="12293" width="11.6640625" style="136" bestFit="1" customWidth="1"/>
    <col min="12294" max="12294" width="14" style="136" customWidth="1"/>
    <col min="12295" max="12295" width="14.44140625" style="136" customWidth="1"/>
    <col min="12296" max="12296" width="10.109375" style="136" bestFit="1" customWidth="1"/>
    <col min="12297" max="12297" width="14.109375" style="136" bestFit="1" customWidth="1"/>
    <col min="12298" max="12298" width="10.33203125" style="136" bestFit="1" customWidth="1"/>
    <col min="12299" max="12299" width="19.109375" style="136" bestFit="1" customWidth="1"/>
    <col min="12300" max="12300" width="11.33203125" style="136" bestFit="1" customWidth="1"/>
    <col min="12301" max="12301" width="20.109375" style="136" bestFit="1" customWidth="1"/>
    <col min="12302" max="12544" width="9.109375" style="136"/>
    <col min="12545" max="12545" width="5" style="136" customWidth="1"/>
    <col min="12546" max="12546" width="9.5546875" style="136" bestFit="1" customWidth="1"/>
    <col min="12547" max="12547" width="32.6640625" style="136" customWidth="1"/>
    <col min="12548" max="12548" width="5.88671875" style="136" customWidth="1"/>
    <col min="12549" max="12549" width="11.6640625" style="136" bestFit="1" customWidth="1"/>
    <col min="12550" max="12550" width="14" style="136" customWidth="1"/>
    <col min="12551" max="12551" width="14.44140625" style="136" customWidth="1"/>
    <col min="12552" max="12552" width="10.109375" style="136" bestFit="1" customWidth="1"/>
    <col min="12553" max="12553" width="14.109375" style="136" bestFit="1" customWidth="1"/>
    <col min="12554" max="12554" width="10.33203125" style="136" bestFit="1" customWidth="1"/>
    <col min="12555" max="12555" width="19.109375" style="136" bestFit="1" customWidth="1"/>
    <col min="12556" max="12556" width="11.33203125" style="136" bestFit="1" customWidth="1"/>
    <col min="12557" max="12557" width="20.109375" style="136" bestFit="1" customWidth="1"/>
    <col min="12558" max="12800" width="9.109375" style="136"/>
    <col min="12801" max="12801" width="5" style="136" customWidth="1"/>
    <col min="12802" max="12802" width="9.5546875" style="136" bestFit="1" customWidth="1"/>
    <col min="12803" max="12803" width="32.6640625" style="136" customWidth="1"/>
    <col min="12804" max="12804" width="5.88671875" style="136" customWidth="1"/>
    <col min="12805" max="12805" width="11.6640625" style="136" bestFit="1" customWidth="1"/>
    <col min="12806" max="12806" width="14" style="136" customWidth="1"/>
    <col min="12807" max="12807" width="14.44140625" style="136" customWidth="1"/>
    <col min="12808" max="12808" width="10.109375" style="136" bestFit="1" customWidth="1"/>
    <col min="12809" max="12809" width="14.109375" style="136" bestFit="1" customWidth="1"/>
    <col min="12810" max="12810" width="10.33203125" style="136" bestFit="1" customWidth="1"/>
    <col min="12811" max="12811" width="19.109375" style="136" bestFit="1" customWidth="1"/>
    <col min="12812" max="12812" width="11.33203125" style="136" bestFit="1" customWidth="1"/>
    <col min="12813" max="12813" width="20.109375" style="136" bestFit="1" customWidth="1"/>
    <col min="12814" max="13056" width="9.109375" style="136"/>
    <col min="13057" max="13057" width="5" style="136" customWidth="1"/>
    <col min="13058" max="13058" width="9.5546875" style="136" bestFit="1" customWidth="1"/>
    <col min="13059" max="13059" width="32.6640625" style="136" customWidth="1"/>
    <col min="13060" max="13060" width="5.88671875" style="136" customWidth="1"/>
    <col min="13061" max="13061" width="11.6640625" style="136" bestFit="1" customWidth="1"/>
    <col min="13062" max="13062" width="14" style="136" customWidth="1"/>
    <col min="13063" max="13063" width="14.44140625" style="136" customWidth="1"/>
    <col min="13064" max="13064" width="10.109375" style="136" bestFit="1" customWidth="1"/>
    <col min="13065" max="13065" width="14.109375" style="136" bestFit="1" customWidth="1"/>
    <col min="13066" max="13066" width="10.33203125" style="136" bestFit="1" customWidth="1"/>
    <col min="13067" max="13067" width="19.109375" style="136" bestFit="1" customWidth="1"/>
    <col min="13068" max="13068" width="11.33203125" style="136" bestFit="1" customWidth="1"/>
    <col min="13069" max="13069" width="20.109375" style="136" bestFit="1" customWidth="1"/>
    <col min="13070" max="13312" width="9.109375" style="136"/>
    <col min="13313" max="13313" width="5" style="136" customWidth="1"/>
    <col min="13314" max="13314" width="9.5546875" style="136" bestFit="1" customWidth="1"/>
    <col min="13315" max="13315" width="32.6640625" style="136" customWidth="1"/>
    <col min="13316" max="13316" width="5.88671875" style="136" customWidth="1"/>
    <col min="13317" max="13317" width="11.6640625" style="136" bestFit="1" customWidth="1"/>
    <col min="13318" max="13318" width="14" style="136" customWidth="1"/>
    <col min="13319" max="13319" width="14.44140625" style="136" customWidth="1"/>
    <col min="13320" max="13320" width="10.109375" style="136" bestFit="1" customWidth="1"/>
    <col min="13321" max="13321" width="14.109375" style="136" bestFit="1" customWidth="1"/>
    <col min="13322" max="13322" width="10.33203125" style="136" bestFit="1" customWidth="1"/>
    <col min="13323" max="13323" width="19.109375" style="136" bestFit="1" customWidth="1"/>
    <col min="13324" max="13324" width="11.33203125" style="136" bestFit="1" customWidth="1"/>
    <col min="13325" max="13325" width="20.109375" style="136" bestFit="1" customWidth="1"/>
    <col min="13326" max="13568" width="9.109375" style="136"/>
    <col min="13569" max="13569" width="5" style="136" customWidth="1"/>
    <col min="13570" max="13570" width="9.5546875" style="136" bestFit="1" customWidth="1"/>
    <col min="13571" max="13571" width="32.6640625" style="136" customWidth="1"/>
    <col min="13572" max="13572" width="5.88671875" style="136" customWidth="1"/>
    <col min="13573" max="13573" width="11.6640625" style="136" bestFit="1" customWidth="1"/>
    <col min="13574" max="13574" width="14" style="136" customWidth="1"/>
    <col min="13575" max="13575" width="14.44140625" style="136" customWidth="1"/>
    <col min="13576" max="13576" width="10.109375" style="136" bestFit="1" customWidth="1"/>
    <col min="13577" max="13577" width="14.109375" style="136" bestFit="1" customWidth="1"/>
    <col min="13578" max="13578" width="10.33203125" style="136" bestFit="1" customWidth="1"/>
    <col min="13579" max="13579" width="19.109375" style="136" bestFit="1" customWidth="1"/>
    <col min="13580" max="13580" width="11.33203125" style="136" bestFit="1" customWidth="1"/>
    <col min="13581" max="13581" width="20.109375" style="136" bestFit="1" customWidth="1"/>
    <col min="13582" max="13824" width="9.109375" style="136"/>
    <col min="13825" max="13825" width="5" style="136" customWidth="1"/>
    <col min="13826" max="13826" width="9.5546875" style="136" bestFit="1" customWidth="1"/>
    <col min="13827" max="13827" width="32.6640625" style="136" customWidth="1"/>
    <col min="13828" max="13828" width="5.88671875" style="136" customWidth="1"/>
    <col min="13829" max="13829" width="11.6640625" style="136" bestFit="1" customWidth="1"/>
    <col min="13830" max="13830" width="14" style="136" customWidth="1"/>
    <col min="13831" max="13831" width="14.44140625" style="136" customWidth="1"/>
    <col min="13832" max="13832" width="10.109375" style="136" bestFit="1" customWidth="1"/>
    <col min="13833" max="13833" width="14.109375" style="136" bestFit="1" customWidth="1"/>
    <col min="13834" max="13834" width="10.33203125" style="136" bestFit="1" customWidth="1"/>
    <col min="13835" max="13835" width="19.109375" style="136" bestFit="1" customWidth="1"/>
    <col min="13836" max="13836" width="11.33203125" style="136" bestFit="1" customWidth="1"/>
    <col min="13837" max="13837" width="20.109375" style="136" bestFit="1" customWidth="1"/>
    <col min="13838" max="14080" width="9.109375" style="136"/>
    <col min="14081" max="14081" width="5" style="136" customWidth="1"/>
    <col min="14082" max="14082" width="9.5546875" style="136" bestFit="1" customWidth="1"/>
    <col min="14083" max="14083" width="32.6640625" style="136" customWidth="1"/>
    <col min="14084" max="14084" width="5.88671875" style="136" customWidth="1"/>
    <col min="14085" max="14085" width="11.6640625" style="136" bestFit="1" customWidth="1"/>
    <col min="14086" max="14086" width="14" style="136" customWidth="1"/>
    <col min="14087" max="14087" width="14.44140625" style="136" customWidth="1"/>
    <col min="14088" max="14088" width="10.109375" style="136" bestFit="1" customWidth="1"/>
    <col min="14089" max="14089" width="14.109375" style="136" bestFit="1" customWidth="1"/>
    <col min="14090" max="14090" width="10.33203125" style="136" bestFit="1" customWidth="1"/>
    <col min="14091" max="14091" width="19.109375" style="136" bestFit="1" customWidth="1"/>
    <col min="14092" max="14092" width="11.33203125" style="136" bestFit="1" customWidth="1"/>
    <col min="14093" max="14093" width="20.109375" style="136" bestFit="1" customWidth="1"/>
    <col min="14094" max="14336" width="9.109375" style="136"/>
    <col min="14337" max="14337" width="5" style="136" customWidth="1"/>
    <col min="14338" max="14338" width="9.5546875" style="136" bestFit="1" customWidth="1"/>
    <col min="14339" max="14339" width="32.6640625" style="136" customWidth="1"/>
    <col min="14340" max="14340" width="5.88671875" style="136" customWidth="1"/>
    <col min="14341" max="14341" width="11.6640625" style="136" bestFit="1" customWidth="1"/>
    <col min="14342" max="14342" width="14" style="136" customWidth="1"/>
    <col min="14343" max="14343" width="14.44140625" style="136" customWidth="1"/>
    <col min="14344" max="14344" width="10.109375" style="136" bestFit="1" customWidth="1"/>
    <col min="14345" max="14345" width="14.109375" style="136" bestFit="1" customWidth="1"/>
    <col min="14346" max="14346" width="10.33203125" style="136" bestFit="1" customWidth="1"/>
    <col min="14347" max="14347" width="19.109375" style="136" bestFit="1" customWidth="1"/>
    <col min="14348" max="14348" width="11.33203125" style="136" bestFit="1" customWidth="1"/>
    <col min="14349" max="14349" width="20.109375" style="136" bestFit="1" customWidth="1"/>
    <col min="14350" max="14592" width="9.109375" style="136"/>
    <col min="14593" max="14593" width="5" style="136" customWidth="1"/>
    <col min="14594" max="14594" width="9.5546875" style="136" bestFit="1" customWidth="1"/>
    <col min="14595" max="14595" width="32.6640625" style="136" customWidth="1"/>
    <col min="14596" max="14596" width="5.88671875" style="136" customWidth="1"/>
    <col min="14597" max="14597" width="11.6640625" style="136" bestFit="1" customWidth="1"/>
    <col min="14598" max="14598" width="14" style="136" customWidth="1"/>
    <col min="14599" max="14599" width="14.44140625" style="136" customWidth="1"/>
    <col min="14600" max="14600" width="10.109375" style="136" bestFit="1" customWidth="1"/>
    <col min="14601" max="14601" width="14.109375" style="136" bestFit="1" customWidth="1"/>
    <col min="14602" max="14602" width="10.33203125" style="136" bestFit="1" customWidth="1"/>
    <col min="14603" max="14603" width="19.109375" style="136" bestFit="1" customWidth="1"/>
    <col min="14604" max="14604" width="11.33203125" style="136" bestFit="1" customWidth="1"/>
    <col min="14605" max="14605" width="20.109375" style="136" bestFit="1" customWidth="1"/>
    <col min="14606" max="14848" width="9.109375" style="136"/>
    <col min="14849" max="14849" width="5" style="136" customWidth="1"/>
    <col min="14850" max="14850" width="9.5546875" style="136" bestFit="1" customWidth="1"/>
    <col min="14851" max="14851" width="32.6640625" style="136" customWidth="1"/>
    <col min="14852" max="14852" width="5.88671875" style="136" customWidth="1"/>
    <col min="14853" max="14853" width="11.6640625" style="136" bestFit="1" customWidth="1"/>
    <col min="14854" max="14854" width="14" style="136" customWidth="1"/>
    <col min="14855" max="14855" width="14.44140625" style="136" customWidth="1"/>
    <col min="14856" max="14856" width="10.109375" style="136" bestFit="1" customWidth="1"/>
    <col min="14857" max="14857" width="14.109375" style="136" bestFit="1" customWidth="1"/>
    <col min="14858" max="14858" width="10.33203125" style="136" bestFit="1" customWidth="1"/>
    <col min="14859" max="14859" width="19.109375" style="136" bestFit="1" customWidth="1"/>
    <col min="14860" max="14860" width="11.33203125" style="136" bestFit="1" customWidth="1"/>
    <col min="14861" max="14861" width="20.109375" style="136" bestFit="1" customWidth="1"/>
    <col min="14862" max="15104" width="9.109375" style="136"/>
    <col min="15105" max="15105" width="5" style="136" customWidth="1"/>
    <col min="15106" max="15106" width="9.5546875" style="136" bestFit="1" customWidth="1"/>
    <col min="15107" max="15107" width="32.6640625" style="136" customWidth="1"/>
    <col min="15108" max="15108" width="5.88671875" style="136" customWidth="1"/>
    <col min="15109" max="15109" width="11.6640625" style="136" bestFit="1" customWidth="1"/>
    <col min="15110" max="15110" width="14" style="136" customWidth="1"/>
    <col min="15111" max="15111" width="14.44140625" style="136" customWidth="1"/>
    <col min="15112" max="15112" width="10.109375" style="136" bestFit="1" customWidth="1"/>
    <col min="15113" max="15113" width="14.109375" style="136" bestFit="1" customWidth="1"/>
    <col min="15114" max="15114" width="10.33203125" style="136" bestFit="1" customWidth="1"/>
    <col min="15115" max="15115" width="19.109375" style="136" bestFit="1" customWidth="1"/>
    <col min="15116" max="15116" width="11.33203125" style="136" bestFit="1" customWidth="1"/>
    <col min="15117" max="15117" width="20.109375" style="136" bestFit="1" customWidth="1"/>
    <col min="15118" max="15360" width="9.109375" style="136"/>
    <col min="15361" max="15361" width="5" style="136" customWidth="1"/>
    <col min="15362" max="15362" width="9.5546875" style="136" bestFit="1" customWidth="1"/>
    <col min="15363" max="15363" width="32.6640625" style="136" customWidth="1"/>
    <col min="15364" max="15364" width="5.88671875" style="136" customWidth="1"/>
    <col min="15365" max="15365" width="11.6640625" style="136" bestFit="1" customWidth="1"/>
    <col min="15366" max="15366" width="14" style="136" customWidth="1"/>
    <col min="15367" max="15367" width="14.44140625" style="136" customWidth="1"/>
    <col min="15368" max="15368" width="10.109375" style="136" bestFit="1" customWidth="1"/>
    <col min="15369" max="15369" width="14.109375" style="136" bestFit="1" customWidth="1"/>
    <col min="15370" max="15370" width="10.33203125" style="136" bestFit="1" customWidth="1"/>
    <col min="15371" max="15371" width="19.109375" style="136" bestFit="1" customWidth="1"/>
    <col min="15372" max="15372" width="11.33203125" style="136" bestFit="1" customWidth="1"/>
    <col min="15373" max="15373" width="20.109375" style="136" bestFit="1" customWidth="1"/>
    <col min="15374" max="15616" width="9.109375" style="136"/>
    <col min="15617" max="15617" width="5" style="136" customWidth="1"/>
    <col min="15618" max="15618" width="9.5546875" style="136" bestFit="1" customWidth="1"/>
    <col min="15619" max="15619" width="32.6640625" style="136" customWidth="1"/>
    <col min="15620" max="15620" width="5.88671875" style="136" customWidth="1"/>
    <col min="15621" max="15621" width="11.6640625" style="136" bestFit="1" customWidth="1"/>
    <col min="15622" max="15622" width="14" style="136" customWidth="1"/>
    <col min="15623" max="15623" width="14.44140625" style="136" customWidth="1"/>
    <col min="15624" max="15624" width="10.109375" style="136" bestFit="1" customWidth="1"/>
    <col min="15625" max="15625" width="14.109375" style="136" bestFit="1" customWidth="1"/>
    <col min="15626" max="15626" width="10.33203125" style="136" bestFit="1" customWidth="1"/>
    <col min="15627" max="15627" width="19.109375" style="136" bestFit="1" customWidth="1"/>
    <col min="15628" max="15628" width="11.33203125" style="136" bestFit="1" customWidth="1"/>
    <col min="15629" max="15629" width="20.109375" style="136" bestFit="1" customWidth="1"/>
    <col min="15630" max="15872" width="9.109375" style="136"/>
    <col min="15873" max="15873" width="5" style="136" customWidth="1"/>
    <col min="15874" max="15874" width="9.5546875" style="136" bestFit="1" customWidth="1"/>
    <col min="15875" max="15875" width="32.6640625" style="136" customWidth="1"/>
    <col min="15876" max="15876" width="5.88671875" style="136" customWidth="1"/>
    <col min="15877" max="15877" width="11.6640625" style="136" bestFit="1" customWidth="1"/>
    <col min="15878" max="15878" width="14" style="136" customWidth="1"/>
    <col min="15879" max="15879" width="14.44140625" style="136" customWidth="1"/>
    <col min="15880" max="15880" width="10.109375" style="136" bestFit="1" customWidth="1"/>
    <col min="15881" max="15881" width="14.109375" style="136" bestFit="1" customWidth="1"/>
    <col min="15882" max="15882" width="10.33203125" style="136" bestFit="1" customWidth="1"/>
    <col min="15883" max="15883" width="19.109375" style="136" bestFit="1" customWidth="1"/>
    <col min="15884" max="15884" width="11.33203125" style="136" bestFit="1" customWidth="1"/>
    <col min="15885" max="15885" width="20.109375" style="136" bestFit="1" customWidth="1"/>
    <col min="15886" max="16128" width="9.109375" style="136"/>
    <col min="16129" max="16129" width="5" style="136" customWidth="1"/>
    <col min="16130" max="16130" width="9.5546875" style="136" bestFit="1" customWidth="1"/>
    <col min="16131" max="16131" width="32.6640625" style="136" customWidth="1"/>
    <col min="16132" max="16132" width="5.88671875" style="136" customWidth="1"/>
    <col min="16133" max="16133" width="11.6640625" style="136" bestFit="1" customWidth="1"/>
    <col min="16134" max="16134" width="14" style="136" customWidth="1"/>
    <col min="16135" max="16135" width="14.44140625" style="136" customWidth="1"/>
    <col min="16136" max="16136" width="10.109375" style="136" bestFit="1" customWidth="1"/>
    <col min="16137" max="16137" width="14.109375" style="136" bestFit="1" customWidth="1"/>
    <col min="16138" max="16138" width="10.33203125" style="136" bestFit="1" customWidth="1"/>
    <col min="16139" max="16139" width="19.109375" style="136" bestFit="1" customWidth="1"/>
    <col min="16140" max="16140" width="11.33203125" style="136" bestFit="1" customWidth="1"/>
    <col min="16141" max="16141" width="20.109375" style="136" bestFit="1" customWidth="1"/>
    <col min="16142" max="16384" width="9.109375" style="136"/>
  </cols>
  <sheetData>
    <row r="1" spans="1:13" x14ac:dyDescent="0.25">
      <c r="C1" s="132" t="s">
        <v>332</v>
      </c>
    </row>
    <row r="2" spans="1:13" x14ac:dyDescent="0.25">
      <c r="A2" s="137" t="s">
        <v>333</v>
      </c>
      <c r="B2" s="137" t="s">
        <v>334</v>
      </c>
      <c r="C2" s="138" t="s">
        <v>335</v>
      </c>
      <c r="D2" s="139" t="s">
        <v>3</v>
      </c>
      <c r="E2" s="140" t="s">
        <v>7</v>
      </c>
      <c r="F2" s="140" t="s">
        <v>336</v>
      </c>
      <c r="G2" s="141" t="s">
        <v>337</v>
      </c>
      <c r="H2" s="142"/>
      <c r="I2" s="142"/>
      <c r="J2" s="142"/>
      <c r="K2" s="142"/>
      <c r="L2" s="142"/>
      <c r="M2" s="142"/>
    </row>
    <row r="3" spans="1:13" x14ac:dyDescent="0.25">
      <c r="A3" s="143"/>
      <c r="B3" s="143"/>
      <c r="C3" s="144" t="s">
        <v>340</v>
      </c>
      <c r="D3" s="145"/>
      <c r="E3" s="146"/>
      <c r="F3" s="147"/>
      <c r="G3" s="147"/>
    </row>
    <row r="4" spans="1:13" ht="52.8" x14ac:dyDescent="0.25">
      <c r="A4" s="143">
        <v>1</v>
      </c>
      <c r="B4" s="143"/>
      <c r="C4" s="148" t="s">
        <v>341</v>
      </c>
      <c r="D4" s="149" t="s">
        <v>8</v>
      </c>
      <c r="E4" s="150">
        <v>5</v>
      </c>
      <c r="F4" s="150"/>
      <c r="G4" s="151">
        <f>E4*F4</f>
        <v>0</v>
      </c>
      <c r="I4" s="152"/>
    </row>
    <row r="5" spans="1:13" ht="39.6" x14ac:dyDescent="0.25">
      <c r="A5" s="143">
        <v>3</v>
      </c>
      <c r="B5" s="143"/>
      <c r="C5" s="148" t="s">
        <v>342</v>
      </c>
      <c r="D5" s="149" t="s">
        <v>8</v>
      </c>
      <c r="E5" s="150">
        <v>5</v>
      </c>
      <c r="F5" s="150"/>
      <c r="G5" s="151">
        <f t="shared" ref="G5:G10" si="0">E5*F5</f>
        <v>0</v>
      </c>
      <c r="I5" s="152"/>
    </row>
    <row r="6" spans="1:13" ht="39.6" x14ac:dyDescent="0.25">
      <c r="A6" s="143">
        <v>4</v>
      </c>
      <c r="B6" s="143"/>
      <c r="C6" s="148" t="s">
        <v>343</v>
      </c>
      <c r="D6" s="149" t="s">
        <v>10</v>
      </c>
      <c r="E6" s="150">
        <v>5</v>
      </c>
      <c r="F6" s="150"/>
      <c r="G6" s="151">
        <f t="shared" si="0"/>
        <v>0</v>
      </c>
      <c r="I6" s="152"/>
    </row>
    <row r="7" spans="1:13" ht="39.6" x14ac:dyDescent="0.25">
      <c r="A7" s="143">
        <v>5</v>
      </c>
      <c r="B7" s="143"/>
      <c r="C7" s="148" t="s">
        <v>344</v>
      </c>
      <c r="D7" s="149" t="s">
        <v>10</v>
      </c>
      <c r="E7" s="150">
        <v>5</v>
      </c>
      <c r="F7" s="150"/>
      <c r="G7" s="151">
        <f t="shared" si="0"/>
        <v>0</v>
      </c>
      <c r="I7" s="152"/>
    </row>
    <row r="8" spans="1:13" ht="52.8" x14ac:dyDescent="0.25">
      <c r="A8" s="143">
        <v>6</v>
      </c>
      <c r="B8" s="143"/>
      <c r="C8" s="148" t="s">
        <v>345</v>
      </c>
      <c r="D8" s="149" t="s">
        <v>10</v>
      </c>
      <c r="E8" s="150">
        <v>5</v>
      </c>
      <c r="F8" s="150"/>
      <c r="G8" s="151">
        <f t="shared" si="0"/>
        <v>0</v>
      </c>
      <c r="I8" s="152"/>
    </row>
    <row r="9" spans="1:13" ht="52.8" x14ac:dyDescent="0.25">
      <c r="A9" s="143">
        <v>7</v>
      </c>
      <c r="B9" s="143"/>
      <c r="C9" s="148" t="s">
        <v>346</v>
      </c>
      <c r="D9" s="149" t="s">
        <v>10</v>
      </c>
      <c r="E9" s="150">
        <v>5</v>
      </c>
      <c r="F9" s="150"/>
      <c r="G9" s="151">
        <f t="shared" si="0"/>
        <v>0</v>
      </c>
      <c r="I9" s="152"/>
    </row>
    <row r="10" spans="1:13" ht="52.8" x14ac:dyDescent="0.25">
      <c r="A10" s="143">
        <v>8</v>
      </c>
      <c r="B10" s="143"/>
      <c r="C10" s="148" t="s">
        <v>347</v>
      </c>
      <c r="D10" s="149" t="s">
        <v>26</v>
      </c>
      <c r="E10" s="150">
        <v>250</v>
      </c>
      <c r="F10" s="150"/>
      <c r="G10" s="151">
        <f t="shared" si="0"/>
        <v>0</v>
      </c>
      <c r="I10" s="152"/>
    </row>
    <row r="11" spans="1:13" x14ac:dyDescent="0.25">
      <c r="A11" s="153"/>
      <c r="B11" s="153"/>
      <c r="C11" s="144" t="s">
        <v>348</v>
      </c>
      <c r="D11" s="154" t="s">
        <v>349</v>
      </c>
      <c r="E11" s="155"/>
      <c r="F11" s="156"/>
      <c r="G11" s="156">
        <f>SUM(G1:G10)</f>
        <v>0</v>
      </c>
      <c r="I11" s="152"/>
    </row>
    <row r="12" spans="1:13" x14ac:dyDescent="0.25">
      <c r="A12" s="143"/>
      <c r="B12" s="143"/>
      <c r="C12" s="148"/>
      <c r="D12" s="149"/>
      <c r="E12" s="150"/>
      <c r="F12" s="150"/>
      <c r="G12" s="151"/>
      <c r="I12" s="152"/>
    </row>
    <row r="13" spans="1:13" x14ac:dyDescent="0.25">
      <c r="A13" s="143"/>
      <c r="B13" s="143"/>
      <c r="C13" s="144" t="s">
        <v>350</v>
      </c>
      <c r="D13" s="145"/>
      <c r="E13" s="146"/>
      <c r="F13" s="147"/>
      <c r="G13" s="147"/>
    </row>
    <row r="14" spans="1:13" x14ac:dyDescent="0.25">
      <c r="A14" s="143"/>
      <c r="B14" s="143"/>
      <c r="C14" s="144"/>
      <c r="D14" s="145"/>
      <c r="E14" s="146"/>
      <c r="F14" s="147"/>
      <c r="G14" s="147"/>
    </row>
    <row r="15" spans="1:13" ht="39.6" x14ac:dyDescent="0.25">
      <c r="A15" s="143">
        <v>1</v>
      </c>
      <c r="B15" s="143"/>
      <c r="C15" s="148" t="s">
        <v>351</v>
      </c>
      <c r="D15" s="149" t="s">
        <v>26</v>
      </c>
      <c r="E15" s="150">
        <f>E19+E29+E39</f>
        <v>414</v>
      </c>
      <c r="F15" s="150"/>
      <c r="G15" s="151">
        <f t="shared" ref="G15:G17" si="1">E15*F15</f>
        <v>0</v>
      </c>
      <c r="I15" s="152"/>
    </row>
    <row r="16" spans="1:13" ht="14.25" customHeight="1" x14ac:dyDescent="0.25">
      <c r="A16" s="143">
        <f>A15+1</f>
        <v>2</v>
      </c>
      <c r="B16" s="143"/>
      <c r="C16" s="148" t="s">
        <v>352</v>
      </c>
      <c r="D16" s="149" t="s">
        <v>26</v>
      </c>
      <c r="E16" s="150">
        <f>E15</f>
        <v>414</v>
      </c>
      <c r="F16" s="150"/>
      <c r="G16" s="151">
        <f t="shared" si="1"/>
        <v>0</v>
      </c>
      <c r="I16" s="152"/>
    </row>
    <row r="17" spans="1:13" ht="52.8" x14ac:dyDescent="0.25">
      <c r="A17" s="143">
        <f>A16+1</f>
        <v>3</v>
      </c>
      <c r="B17" s="143"/>
      <c r="C17" s="148" t="s">
        <v>353</v>
      </c>
      <c r="D17" s="149" t="s">
        <v>22</v>
      </c>
      <c r="E17" s="150">
        <v>1</v>
      </c>
      <c r="F17" s="150"/>
      <c r="G17" s="151">
        <f t="shared" si="1"/>
        <v>0</v>
      </c>
      <c r="I17" s="152"/>
    </row>
    <row r="18" spans="1:13" ht="14.25" customHeight="1" x14ac:dyDescent="0.25">
      <c r="A18" s="143"/>
      <c r="B18" s="143"/>
      <c r="C18" s="157" t="s">
        <v>354</v>
      </c>
      <c r="D18" s="149"/>
      <c r="E18" s="150"/>
      <c r="F18" s="150"/>
      <c r="G18" s="151"/>
      <c r="I18" s="152"/>
    </row>
    <row r="19" spans="1:13" ht="158.4" x14ac:dyDescent="0.25">
      <c r="A19" s="143">
        <v>4</v>
      </c>
      <c r="B19" s="143"/>
      <c r="C19" s="158" t="s">
        <v>355</v>
      </c>
      <c r="D19" s="149" t="s">
        <v>26</v>
      </c>
      <c r="E19" s="150">
        <v>192</v>
      </c>
      <c r="F19" s="150"/>
      <c r="G19" s="151">
        <f>E19*F19</f>
        <v>0</v>
      </c>
      <c r="H19" s="159"/>
      <c r="I19" s="160"/>
      <c r="K19" s="152"/>
      <c r="M19" s="152"/>
    </row>
    <row r="20" spans="1:13" ht="14.25" customHeight="1" x14ac:dyDescent="0.25">
      <c r="A20" s="143"/>
      <c r="B20" s="143"/>
      <c r="C20" s="158" t="s">
        <v>356</v>
      </c>
      <c r="D20" s="149"/>
      <c r="E20" s="150"/>
      <c r="F20" s="150"/>
      <c r="G20" s="151"/>
      <c r="H20" s="159"/>
    </row>
    <row r="21" spans="1:13" ht="14.25" customHeight="1" x14ac:dyDescent="0.25">
      <c r="A21" s="143"/>
      <c r="B21" s="143"/>
      <c r="C21" s="158" t="str">
        <f>"izkop strojni - skupaj: "&amp; E21*E19 &amp;D21</f>
        <v>izkop strojni - skupaj: 42,24m3</v>
      </c>
      <c r="D21" s="149" t="s">
        <v>10</v>
      </c>
      <c r="E21" s="161">
        <v>0.22</v>
      </c>
      <c r="F21" s="150"/>
      <c r="G21" s="151"/>
      <c r="H21" s="159"/>
    </row>
    <row r="22" spans="1:13" ht="14.25" customHeight="1" x14ac:dyDescent="0.25">
      <c r="A22" s="143"/>
      <c r="B22" s="143"/>
      <c r="C22" s="158" t="str">
        <f>"izkop ročni - skupaj: "&amp; E22*E19 &amp;D22</f>
        <v>izkop ročni - skupaj: 17,856m3</v>
      </c>
      <c r="D22" s="149" t="s">
        <v>10</v>
      </c>
      <c r="E22" s="161">
        <v>9.2999999999999999E-2</v>
      </c>
      <c r="F22" s="150"/>
      <c r="G22" s="151"/>
      <c r="H22" s="159"/>
    </row>
    <row r="23" spans="1:13" ht="14.25" customHeight="1" x14ac:dyDescent="0.25">
      <c r="A23" s="143"/>
      <c r="B23" s="143"/>
      <c r="C23" s="158" t="str">
        <f>"pesek za zaščito cevi pesek 3-8mm
- skupaj: "&amp; E23*E19 &amp;D23</f>
        <v>pesek za zaščito cevi pesek 3-8mm
- skupaj: 18,432m3</v>
      </c>
      <c r="D23" s="149" t="s">
        <v>10</v>
      </c>
      <c r="E23" s="161">
        <v>9.6000000000000002E-2</v>
      </c>
      <c r="F23" s="150"/>
      <c r="G23" s="151"/>
    </row>
    <row r="24" spans="1:13" ht="26.4" x14ac:dyDescent="0.25">
      <c r="A24" s="143"/>
      <c r="B24" s="143"/>
      <c r="C24" s="158" t="str">
        <f>"tampon za zasip jarka
- skupaj: "&amp; E24*E19 &amp;D24</f>
        <v>tampon za zasip jarka
- skupaj: 41,664m3</v>
      </c>
      <c r="D24" s="149" t="s">
        <v>10</v>
      </c>
      <c r="E24" s="161">
        <v>0.217</v>
      </c>
      <c r="F24" s="150"/>
      <c r="G24" s="151"/>
    </row>
    <row r="25" spans="1:13" ht="26.4" x14ac:dyDescent="0.25">
      <c r="A25" s="143"/>
      <c r="B25" s="143"/>
      <c r="C25" s="158" t="str">
        <f>"cev Ø110mm 
- skupaj: "&amp; E25*E19 &amp;D25</f>
        <v>cev Ø110mm 
- skupaj: 192m1</v>
      </c>
      <c r="D25" s="149" t="s">
        <v>11</v>
      </c>
      <c r="E25" s="161">
        <v>1</v>
      </c>
      <c r="F25" s="150"/>
      <c r="G25" s="151"/>
    </row>
    <row r="26" spans="1:13" ht="26.4" x14ac:dyDescent="0.25">
      <c r="A26" s="143"/>
      <c r="B26" s="143"/>
      <c r="C26" s="158" t="str">
        <f>"ozemljitveni valjanec INOX 30×3,5mm - skupaj: "&amp; E26*E19 &amp;D26</f>
        <v>ozemljitveni valjanec INOX 30×3,5mm - skupaj: 192m1</v>
      </c>
      <c r="D26" s="149" t="s">
        <v>11</v>
      </c>
      <c r="E26" s="161">
        <v>1</v>
      </c>
      <c r="F26" s="150"/>
      <c r="G26" s="151"/>
    </row>
    <row r="27" spans="1:13" x14ac:dyDescent="0.25">
      <c r="A27" s="143"/>
      <c r="B27" s="143"/>
      <c r="C27" s="158" t="str">
        <f>"PVC distančnik - skupaj: "&amp; E27*E19 &amp;D27</f>
        <v>PVC distančnik - skupaj: 192kos</v>
      </c>
      <c r="D27" s="149" t="s">
        <v>8</v>
      </c>
      <c r="E27" s="161">
        <v>1</v>
      </c>
      <c r="F27" s="150"/>
      <c r="G27" s="151"/>
      <c r="H27" s="159"/>
    </row>
    <row r="28" spans="1:13" ht="14.25" customHeight="1" x14ac:dyDescent="0.25">
      <c r="A28" s="143"/>
      <c r="B28" s="143"/>
      <c r="C28" s="158" t="str">
        <f>"PVC opozorilni trak - skupaj: "&amp; E28*E19 &amp;D28</f>
        <v>PVC opozorilni trak - skupaj: 192m1</v>
      </c>
      <c r="D28" s="149" t="s">
        <v>11</v>
      </c>
      <c r="E28" s="161">
        <v>1</v>
      </c>
      <c r="F28" s="150"/>
      <c r="G28" s="151"/>
      <c r="H28" s="159"/>
    </row>
    <row r="29" spans="1:13" ht="171.6" x14ac:dyDescent="0.25">
      <c r="A29" s="143">
        <v>5</v>
      </c>
      <c r="B29" s="143"/>
      <c r="C29" s="158" t="s">
        <v>357</v>
      </c>
      <c r="D29" s="149" t="s">
        <v>26</v>
      </c>
      <c r="E29" s="150">
        <v>187</v>
      </c>
      <c r="F29" s="150"/>
      <c r="G29" s="151">
        <f>E29*F29</f>
        <v>0</v>
      </c>
      <c r="H29" s="159"/>
      <c r="I29" s="160"/>
    </row>
    <row r="30" spans="1:13" ht="14.25" customHeight="1" x14ac:dyDescent="0.25">
      <c r="A30" s="143"/>
      <c r="B30" s="143"/>
      <c r="C30" s="158" t="s">
        <v>356</v>
      </c>
      <c r="D30" s="149"/>
      <c r="E30" s="150"/>
      <c r="F30" s="150"/>
      <c r="G30" s="151"/>
      <c r="H30" s="159"/>
    </row>
    <row r="31" spans="1:13" ht="14.25" customHeight="1" x14ac:dyDescent="0.25">
      <c r="A31" s="143"/>
      <c r="B31" s="143"/>
      <c r="C31" s="158" t="str">
        <f>"izkop strojni - skupaj: "&amp; E31*E29 &amp;D31</f>
        <v>izkop strojni - skupaj: 77,979m3</v>
      </c>
      <c r="D31" s="149" t="s">
        <v>10</v>
      </c>
      <c r="E31" s="161">
        <v>0.41699999999999998</v>
      </c>
      <c r="F31" s="150"/>
      <c r="G31" s="151"/>
      <c r="H31" s="159"/>
    </row>
    <row r="32" spans="1:13" ht="14.25" customHeight="1" x14ac:dyDescent="0.25">
      <c r="A32" s="143"/>
      <c r="B32" s="143"/>
      <c r="C32" s="158" t="str">
        <f>"izkop ročni - skupaj: "&amp; E32*E29 &amp;D32</f>
        <v>izkop ročni - skupaj: 33,286m3</v>
      </c>
      <c r="D32" s="149" t="s">
        <v>10</v>
      </c>
      <c r="E32" s="161">
        <v>0.17799999999999999</v>
      </c>
      <c r="F32" s="150"/>
      <c r="G32" s="151"/>
      <c r="H32" s="159"/>
    </row>
    <row r="33" spans="1:9" ht="14.25" customHeight="1" x14ac:dyDescent="0.25">
      <c r="A33" s="143"/>
      <c r="B33" s="143"/>
      <c r="C33" s="158" t="str">
        <f>"pesek za zaščito cevi pesek 3-8mm
- skupaj: "&amp; E33*E29 &amp;D33</f>
        <v>pesek za zaščito cevi pesek 3-8mm
- skupaj: 34,034m3</v>
      </c>
      <c r="D33" s="149" t="s">
        <v>10</v>
      </c>
      <c r="E33" s="161">
        <v>0.182</v>
      </c>
      <c r="F33" s="150"/>
      <c r="G33" s="151"/>
    </row>
    <row r="34" spans="1:9" ht="14.25" customHeight="1" x14ac:dyDescent="0.25">
      <c r="A34" s="143"/>
      <c r="B34" s="143"/>
      <c r="C34" s="158" t="str">
        <f>"tampon za zasip jarka
- skupaj: "&amp; E34*E29 &amp;D34</f>
        <v>tampon za zasip jarka
- skupaj: 77,231m3</v>
      </c>
      <c r="D34" s="149" t="s">
        <v>10</v>
      </c>
      <c r="E34" s="161">
        <v>0.41299999999999998</v>
      </c>
      <c r="F34" s="150"/>
      <c r="G34" s="151"/>
    </row>
    <row r="35" spans="1:9" ht="14.25" customHeight="1" x14ac:dyDescent="0.25">
      <c r="A35" s="143"/>
      <c r="B35" s="143"/>
      <c r="C35" s="158" t="str">
        <f>"cev Ø110mm 
- skupaj: "&amp; E35*E29 &amp;D35</f>
        <v>cev Ø110mm 
- skupaj: 561m1</v>
      </c>
      <c r="D35" s="149" t="s">
        <v>11</v>
      </c>
      <c r="E35" s="161">
        <v>3</v>
      </c>
      <c r="F35" s="150"/>
      <c r="G35" s="151"/>
    </row>
    <row r="36" spans="1:9" ht="14.25" customHeight="1" x14ac:dyDescent="0.25">
      <c r="A36" s="143"/>
      <c r="B36" s="143"/>
      <c r="C36" s="158" t="str">
        <f>"ozemljitveni valjanec INOX 30×3,5mm - skupaj: "&amp; E36*E29 &amp;D36</f>
        <v>ozemljitveni valjanec INOX 30×3,5mm - skupaj: 187m1</v>
      </c>
      <c r="D36" s="149" t="s">
        <v>11</v>
      </c>
      <c r="E36" s="161">
        <v>1</v>
      </c>
      <c r="F36" s="150"/>
      <c r="G36" s="151"/>
    </row>
    <row r="37" spans="1:9" ht="14.25" customHeight="1" x14ac:dyDescent="0.25">
      <c r="A37" s="143"/>
      <c r="B37" s="143"/>
      <c r="C37" s="158" t="str">
        <f>"PVC distančnik - skupaj: "&amp; E37*E29 &amp;D37</f>
        <v>PVC distančnik - skupaj: 187kos</v>
      </c>
      <c r="D37" s="149" t="s">
        <v>8</v>
      </c>
      <c r="E37" s="161">
        <v>1</v>
      </c>
      <c r="F37" s="150"/>
      <c r="G37" s="151"/>
      <c r="H37" s="159"/>
    </row>
    <row r="38" spans="1:9" ht="14.25" customHeight="1" x14ac:dyDescent="0.25">
      <c r="A38" s="143"/>
      <c r="B38" s="143"/>
      <c r="C38" s="158" t="str">
        <f>"PVC opozorilni trak - skupaj: "&amp; E38*E29 &amp;D38</f>
        <v>PVC opozorilni trak - skupaj: 187m1</v>
      </c>
      <c r="D38" s="149" t="s">
        <v>11</v>
      </c>
      <c r="E38" s="161">
        <v>1</v>
      </c>
      <c r="F38" s="150"/>
      <c r="G38" s="151"/>
      <c r="H38" s="159"/>
    </row>
    <row r="39" spans="1:9" ht="184.8" x14ac:dyDescent="0.25">
      <c r="A39" s="143">
        <v>6</v>
      </c>
      <c r="B39" s="143"/>
      <c r="C39" s="158" t="s">
        <v>358</v>
      </c>
      <c r="D39" s="149" t="s">
        <v>26</v>
      </c>
      <c r="E39" s="150">
        <v>35</v>
      </c>
      <c r="F39" s="150"/>
      <c r="G39" s="151">
        <f>E39*F39</f>
        <v>0</v>
      </c>
      <c r="H39" s="159"/>
      <c r="I39" s="160"/>
    </row>
    <row r="40" spans="1:9" x14ac:dyDescent="0.25">
      <c r="A40" s="143"/>
      <c r="B40" s="143"/>
      <c r="C40" s="158" t="s">
        <v>356</v>
      </c>
      <c r="D40" s="149"/>
      <c r="E40" s="150"/>
      <c r="F40" s="150"/>
      <c r="G40" s="151"/>
      <c r="H40" s="159"/>
    </row>
    <row r="41" spans="1:9" x14ac:dyDescent="0.25">
      <c r="A41" s="143"/>
      <c r="B41" s="143"/>
      <c r="C41" s="158" t="str">
        <f>"izkop strojni - skupaj: "&amp; E41*E39 &amp;D41</f>
        <v>izkop strojni - skupaj: 15,33m3</v>
      </c>
      <c r="D41" s="149" t="s">
        <v>10</v>
      </c>
      <c r="E41" s="161">
        <v>0.438</v>
      </c>
      <c r="F41" s="150"/>
      <c r="G41" s="151"/>
      <c r="H41" s="159"/>
    </row>
    <row r="42" spans="1:9" x14ac:dyDescent="0.25">
      <c r="A42" s="143"/>
      <c r="B42" s="143"/>
      <c r="C42" s="158" t="str">
        <f>"izkop ročni - skupaj: "&amp; E42*E39 &amp;D42</f>
        <v>izkop ročni - skupaj: 6,573m3</v>
      </c>
      <c r="D42" s="149" t="s">
        <v>10</v>
      </c>
      <c r="E42" s="161">
        <v>0.18779999999999999</v>
      </c>
      <c r="F42" s="150"/>
      <c r="G42" s="151"/>
      <c r="H42" s="159"/>
    </row>
    <row r="43" spans="1:9" ht="26.4" x14ac:dyDescent="0.25">
      <c r="A43" s="143"/>
      <c r="B43" s="143"/>
      <c r="C43" s="158" t="str">
        <f>"beton za zaščito cevi in del jarka
- skupaj: "&amp; E43*E39 &amp;D43</f>
        <v>beton za zaščito cevi in del jarka
- skupaj: 13,335m3</v>
      </c>
      <c r="D43" s="149" t="s">
        <v>10</v>
      </c>
      <c r="E43" s="161">
        <v>0.38100000000000001</v>
      </c>
      <c r="F43" s="150"/>
      <c r="G43" s="151"/>
    </row>
    <row r="44" spans="1:9" ht="26.4" x14ac:dyDescent="0.25">
      <c r="A44" s="143"/>
      <c r="B44" s="143"/>
      <c r="C44" s="158" t="str">
        <f>"tampon za zasip jarka
- skupaj: "&amp; E44*E39 &amp;D44</f>
        <v>tampon za zasip jarka
- skupaj: 7,595m3</v>
      </c>
      <c r="D44" s="149" t="s">
        <v>10</v>
      </c>
      <c r="E44" s="161">
        <v>0.217</v>
      </c>
      <c r="F44" s="150"/>
      <c r="G44" s="151"/>
    </row>
    <row r="45" spans="1:9" ht="26.4" x14ac:dyDescent="0.25">
      <c r="A45" s="143"/>
      <c r="B45" s="143"/>
      <c r="C45" s="158" t="str">
        <f>"cev Ø110mm 
- skupaj: "&amp; E45*E39 &amp;D45</f>
        <v>cev Ø110mm 
- skupaj: 105m1</v>
      </c>
      <c r="D45" s="149" t="s">
        <v>11</v>
      </c>
      <c r="E45" s="161">
        <v>3</v>
      </c>
      <c r="F45" s="150"/>
      <c r="G45" s="151"/>
    </row>
    <row r="46" spans="1:9" ht="26.4" x14ac:dyDescent="0.25">
      <c r="A46" s="143"/>
      <c r="B46" s="143"/>
      <c r="C46" s="158" t="str">
        <f>"ozemljitveni valjanec INOX 30×3,5mm - skupaj: "&amp; E46*E39 &amp;D46</f>
        <v>ozemljitveni valjanec INOX 30×3,5mm - skupaj: 35m1</v>
      </c>
      <c r="D46" s="149" t="s">
        <v>11</v>
      </c>
      <c r="E46" s="161">
        <v>1</v>
      </c>
      <c r="F46" s="150"/>
      <c r="G46" s="151"/>
    </row>
    <row r="47" spans="1:9" x14ac:dyDescent="0.25">
      <c r="A47" s="143"/>
      <c r="B47" s="143"/>
      <c r="C47" s="158" t="str">
        <f>"PVC distančnik - skupaj: "&amp; E47*E39 &amp;D47</f>
        <v>PVC distančnik - skupaj: 35kos</v>
      </c>
      <c r="D47" s="149" t="s">
        <v>8</v>
      </c>
      <c r="E47" s="161">
        <v>1</v>
      </c>
      <c r="F47" s="150"/>
      <c r="G47" s="151"/>
      <c r="H47" s="159"/>
    </row>
    <row r="48" spans="1:9" x14ac:dyDescent="0.25">
      <c r="A48" s="143"/>
      <c r="B48" s="143"/>
      <c r="C48" s="158" t="str">
        <f>"PVC opozorilni trak - skupaj: "&amp; E48*E39 &amp;D48</f>
        <v>PVC opozorilni trak - skupaj: 35m1</v>
      </c>
      <c r="D48" s="149" t="s">
        <v>11</v>
      </c>
      <c r="E48" s="161">
        <v>1</v>
      </c>
      <c r="F48" s="150"/>
      <c r="G48" s="151"/>
      <c r="H48" s="159"/>
    </row>
    <row r="49" spans="1:12" ht="105.6" x14ac:dyDescent="0.25">
      <c r="A49" s="143">
        <v>7</v>
      </c>
      <c r="B49" s="143"/>
      <c r="C49" s="158" t="s">
        <v>359</v>
      </c>
      <c r="D49" s="149" t="s">
        <v>8</v>
      </c>
      <c r="E49" s="150">
        <v>12</v>
      </c>
      <c r="F49" s="150"/>
      <c r="G49" s="151">
        <f t="shared" ref="G49:G53" si="2">E49*F49</f>
        <v>0</v>
      </c>
      <c r="H49" s="159"/>
      <c r="I49" s="160"/>
    </row>
    <row r="50" spans="1:12" ht="105.6" x14ac:dyDescent="0.25">
      <c r="A50" s="143">
        <v>8</v>
      </c>
      <c r="B50" s="143"/>
      <c r="C50" s="158" t="s">
        <v>360</v>
      </c>
      <c r="D50" s="149" t="s">
        <v>8</v>
      </c>
      <c r="E50" s="150">
        <v>2</v>
      </c>
      <c r="F50" s="150"/>
      <c r="G50" s="151">
        <f t="shared" si="2"/>
        <v>0</v>
      </c>
      <c r="H50" s="159"/>
      <c r="I50" s="160"/>
    </row>
    <row r="51" spans="1:12" ht="92.4" x14ac:dyDescent="0.25">
      <c r="A51" s="143">
        <v>9</v>
      </c>
      <c r="B51" s="143"/>
      <c r="C51" s="162" t="s">
        <v>361</v>
      </c>
      <c r="D51" s="149" t="s">
        <v>8</v>
      </c>
      <c r="E51" s="150">
        <v>14</v>
      </c>
      <c r="F51" s="150"/>
      <c r="G51" s="151">
        <f t="shared" si="2"/>
        <v>0</v>
      </c>
      <c r="H51" s="159"/>
      <c r="I51" s="160"/>
      <c r="L51" s="152"/>
    </row>
    <row r="52" spans="1:12" ht="26.4" x14ac:dyDescent="0.25">
      <c r="A52" s="143">
        <v>10</v>
      </c>
      <c r="B52" s="143"/>
      <c r="C52" s="148" t="s">
        <v>362</v>
      </c>
      <c r="D52" s="149" t="s">
        <v>8</v>
      </c>
      <c r="E52" s="150">
        <v>22</v>
      </c>
      <c r="F52" s="150"/>
      <c r="G52" s="151">
        <f t="shared" si="2"/>
        <v>0</v>
      </c>
      <c r="H52" s="159"/>
      <c r="I52" s="160"/>
    </row>
    <row r="53" spans="1:12" ht="26.4" x14ac:dyDescent="0.25">
      <c r="A53" s="143">
        <v>11</v>
      </c>
      <c r="B53" s="143"/>
      <c r="C53" s="148" t="s">
        <v>363</v>
      </c>
      <c r="D53" s="149" t="s">
        <v>8</v>
      </c>
      <c r="E53" s="150">
        <v>17</v>
      </c>
      <c r="F53" s="150"/>
      <c r="G53" s="151">
        <f t="shared" si="2"/>
        <v>0</v>
      </c>
      <c r="H53" s="159"/>
      <c r="I53" s="160"/>
    </row>
    <row r="54" spans="1:12" ht="52.8" x14ac:dyDescent="0.25">
      <c r="A54" s="143">
        <v>12</v>
      </c>
      <c r="B54" s="143"/>
      <c r="C54" s="163" t="s">
        <v>364</v>
      </c>
      <c r="D54" s="149" t="s">
        <v>22</v>
      </c>
      <c r="E54" s="151">
        <v>73</v>
      </c>
      <c r="F54" s="151"/>
      <c r="G54" s="151">
        <f>F54*E54</f>
        <v>0</v>
      </c>
      <c r="H54" s="159"/>
      <c r="I54" s="160"/>
    </row>
    <row r="55" spans="1:12" ht="92.4" x14ac:dyDescent="0.25">
      <c r="A55" s="143">
        <v>13</v>
      </c>
      <c r="B55" s="143"/>
      <c r="C55" s="163" t="s">
        <v>365</v>
      </c>
      <c r="D55" s="149" t="s">
        <v>8</v>
      </c>
      <c r="E55" s="150">
        <v>11</v>
      </c>
      <c r="F55" s="150"/>
      <c r="G55" s="151">
        <f t="shared" ref="G55:G56" si="3">F55*E55</f>
        <v>0</v>
      </c>
      <c r="H55" s="159"/>
      <c r="I55" s="160"/>
    </row>
    <row r="56" spans="1:12" ht="105.6" x14ac:dyDescent="0.25">
      <c r="A56" s="143">
        <v>14</v>
      </c>
      <c r="B56" s="143"/>
      <c r="C56" s="163" t="s">
        <v>366</v>
      </c>
      <c r="D56" s="149" t="s">
        <v>8</v>
      </c>
      <c r="E56" s="150">
        <v>11</v>
      </c>
      <c r="F56" s="150"/>
      <c r="G56" s="151">
        <f t="shared" si="3"/>
        <v>0</v>
      </c>
      <c r="H56" s="159"/>
      <c r="I56" s="160"/>
    </row>
    <row r="57" spans="1:12" ht="39.6" x14ac:dyDescent="0.25">
      <c r="A57" s="143">
        <v>15</v>
      </c>
      <c r="B57" s="143"/>
      <c r="C57" s="164" t="s">
        <v>367</v>
      </c>
      <c r="D57" s="145" t="s">
        <v>8</v>
      </c>
      <c r="E57" s="165">
        <v>11</v>
      </c>
      <c r="F57" s="151"/>
      <c r="G57" s="151">
        <f>E57*F57</f>
        <v>0</v>
      </c>
      <c r="H57" s="159"/>
      <c r="I57" s="160"/>
    </row>
    <row r="58" spans="1:12" ht="52.8" x14ac:dyDescent="0.25">
      <c r="A58" s="143">
        <v>16</v>
      </c>
      <c r="B58" s="143"/>
      <c r="C58" s="164" t="s">
        <v>368</v>
      </c>
      <c r="D58" s="145" t="s">
        <v>22</v>
      </c>
      <c r="E58" s="165">
        <v>1</v>
      </c>
      <c r="F58" s="151"/>
      <c r="G58" s="151">
        <f>E58*F58</f>
        <v>0</v>
      </c>
      <c r="H58" s="159"/>
      <c r="I58" s="160"/>
    </row>
    <row r="59" spans="1:12" ht="26.4" x14ac:dyDescent="0.25">
      <c r="A59" s="143">
        <v>17</v>
      </c>
      <c r="B59" s="143"/>
      <c r="C59" s="166" t="s">
        <v>369</v>
      </c>
      <c r="D59" s="149" t="s">
        <v>22</v>
      </c>
      <c r="E59" s="150">
        <v>1</v>
      </c>
      <c r="F59" s="151"/>
      <c r="G59" s="151">
        <f t="shared" ref="G59" si="4">F59*E59</f>
        <v>0</v>
      </c>
      <c r="H59" s="159"/>
      <c r="I59" s="160"/>
    </row>
    <row r="60" spans="1:12" ht="39.6" x14ac:dyDescent="0.25">
      <c r="A60" s="143">
        <v>18</v>
      </c>
      <c r="B60" s="143"/>
      <c r="C60" s="166" t="s">
        <v>370</v>
      </c>
      <c r="D60" s="149" t="s">
        <v>22</v>
      </c>
      <c r="E60" s="150">
        <v>1</v>
      </c>
      <c r="F60" s="151"/>
      <c r="G60" s="151">
        <v>0</v>
      </c>
      <c r="H60" s="159"/>
      <c r="I60" s="160"/>
    </row>
    <row r="61" spans="1:12" ht="39.6" x14ac:dyDescent="0.25">
      <c r="A61" s="143">
        <v>19</v>
      </c>
      <c r="B61" s="143"/>
      <c r="C61" s="166" t="s">
        <v>371</v>
      </c>
      <c r="D61" s="149" t="s">
        <v>22</v>
      </c>
      <c r="E61" s="150">
        <v>1</v>
      </c>
      <c r="F61" s="151"/>
      <c r="G61" s="151">
        <f t="shared" ref="G61" si="5">F61*E61</f>
        <v>0</v>
      </c>
      <c r="H61" s="159"/>
      <c r="I61" s="160"/>
    </row>
    <row r="62" spans="1:12" x14ac:dyDescent="0.25">
      <c r="A62" s="143"/>
      <c r="B62" s="143"/>
      <c r="C62" s="166"/>
      <c r="D62" s="149"/>
      <c r="E62" s="150"/>
      <c r="F62" s="151"/>
      <c r="G62" s="151"/>
      <c r="H62" s="159"/>
      <c r="I62" s="160"/>
    </row>
    <row r="63" spans="1:12" x14ac:dyDescent="0.25">
      <c r="A63" s="167"/>
      <c r="B63" s="167"/>
      <c r="C63" s="144" t="s">
        <v>372</v>
      </c>
      <c r="D63" s="154" t="s">
        <v>349</v>
      </c>
      <c r="E63" s="168"/>
      <c r="F63" s="169"/>
      <c r="G63" s="156">
        <f>SUM(G15:G61)</f>
        <v>0</v>
      </c>
      <c r="H63" s="159"/>
      <c r="I63" s="160"/>
    </row>
    <row r="64" spans="1:12" x14ac:dyDescent="0.25">
      <c r="A64" s="167"/>
      <c r="B64" s="167"/>
      <c r="C64" s="144"/>
      <c r="D64" s="154"/>
      <c r="E64" s="168"/>
      <c r="F64" s="169"/>
      <c r="G64" s="156"/>
      <c r="H64" s="159"/>
      <c r="I64" s="160"/>
    </row>
    <row r="65" spans="1:9" x14ac:dyDescent="0.25">
      <c r="A65" s="143"/>
      <c r="B65" s="143"/>
      <c r="C65" s="170" t="s">
        <v>373</v>
      </c>
      <c r="D65" s="145"/>
      <c r="E65" s="171"/>
      <c r="F65" s="151"/>
      <c r="G65" s="151"/>
      <c r="H65" s="159"/>
      <c r="I65" s="160"/>
    </row>
    <row r="66" spans="1:9" x14ac:dyDescent="0.25">
      <c r="A66" s="153"/>
      <c r="B66" s="153"/>
      <c r="C66" s="172"/>
      <c r="D66" s="154"/>
      <c r="E66" s="168"/>
      <c r="F66" s="173"/>
      <c r="G66" s="173"/>
      <c r="H66" s="159"/>
      <c r="I66" s="160"/>
    </row>
    <row r="67" spans="1:9" x14ac:dyDescent="0.25">
      <c r="A67" s="174">
        <v>1</v>
      </c>
      <c r="B67" s="174"/>
      <c r="C67" s="175" t="s">
        <v>374</v>
      </c>
      <c r="D67" s="174" t="s">
        <v>21</v>
      </c>
      <c r="E67" s="176">
        <v>11</v>
      </c>
      <c r="F67" s="177"/>
      <c r="G67" s="177">
        <f>F67*E67</f>
        <v>0</v>
      </c>
      <c r="H67" s="159"/>
      <c r="I67" s="160"/>
    </row>
    <row r="68" spans="1:9" ht="39.6" x14ac:dyDescent="0.25">
      <c r="A68" s="174">
        <v>2</v>
      </c>
      <c r="B68" s="143"/>
      <c r="C68" s="178" t="s">
        <v>375</v>
      </c>
      <c r="D68" s="145" t="s">
        <v>26</v>
      </c>
      <c r="E68" s="147">
        <v>550</v>
      </c>
      <c r="F68" s="179"/>
      <c r="G68" s="151">
        <f>E68*F68</f>
        <v>0</v>
      </c>
      <c r="H68" s="159"/>
      <c r="I68" s="160"/>
    </row>
    <row r="69" spans="1:9" ht="66" x14ac:dyDescent="0.25">
      <c r="A69" s="174">
        <v>3</v>
      </c>
      <c r="B69" s="143"/>
      <c r="C69" s="178" t="s">
        <v>376</v>
      </c>
      <c r="D69" s="145" t="s">
        <v>26</v>
      </c>
      <c r="E69" s="147">
        <v>110</v>
      </c>
      <c r="F69" s="179"/>
      <c r="G69" s="151">
        <f>E69*F69</f>
        <v>0</v>
      </c>
      <c r="H69" s="159"/>
      <c r="I69" s="160"/>
    </row>
    <row r="70" spans="1:9" ht="39.6" x14ac:dyDescent="0.25">
      <c r="A70" s="174">
        <v>4</v>
      </c>
      <c r="B70" s="143"/>
      <c r="C70" s="178" t="s">
        <v>377</v>
      </c>
      <c r="D70" s="145" t="s">
        <v>8</v>
      </c>
      <c r="E70" s="147">
        <v>23</v>
      </c>
      <c r="F70" s="179"/>
      <c r="G70" s="151">
        <f>E70*F70</f>
        <v>0</v>
      </c>
      <c r="H70" s="159"/>
      <c r="I70" s="160"/>
    </row>
    <row r="71" spans="1:9" ht="26.4" x14ac:dyDescent="0.25">
      <c r="A71" s="174">
        <v>5</v>
      </c>
      <c r="B71" s="143"/>
      <c r="C71" s="178" t="s">
        <v>378</v>
      </c>
      <c r="D71" s="145" t="s">
        <v>22</v>
      </c>
      <c r="E71" s="147">
        <v>23</v>
      </c>
      <c r="F71" s="179"/>
      <c r="G71" s="151">
        <f>E71*F71</f>
        <v>0</v>
      </c>
      <c r="H71" s="159"/>
      <c r="I71" s="160"/>
    </row>
    <row r="72" spans="1:9" ht="39.6" x14ac:dyDescent="0.25">
      <c r="A72" s="174">
        <v>6</v>
      </c>
      <c r="B72" s="143"/>
      <c r="C72" s="178" t="s">
        <v>379</v>
      </c>
      <c r="D72" s="145" t="s">
        <v>8</v>
      </c>
      <c r="E72" s="147">
        <v>3</v>
      </c>
      <c r="F72" s="179"/>
      <c r="G72" s="151">
        <f>E72*F72</f>
        <v>0</v>
      </c>
      <c r="H72" s="159"/>
      <c r="I72" s="160"/>
    </row>
    <row r="73" spans="1:9" ht="39.6" x14ac:dyDescent="0.25">
      <c r="A73" s="174">
        <v>7</v>
      </c>
      <c r="B73" s="180"/>
      <c r="C73" s="181" t="s">
        <v>380</v>
      </c>
      <c r="D73" s="145" t="s">
        <v>8</v>
      </c>
      <c r="E73" s="182">
        <v>11</v>
      </c>
      <c r="F73" s="183"/>
      <c r="G73" s="183">
        <f>+F73*E73</f>
        <v>0</v>
      </c>
      <c r="H73" s="159"/>
      <c r="I73" s="160"/>
    </row>
    <row r="74" spans="1:9" ht="92.4" x14ac:dyDescent="0.25">
      <c r="A74" s="174">
        <v>8</v>
      </c>
      <c r="B74" s="180"/>
      <c r="C74" s="181" t="s">
        <v>381</v>
      </c>
      <c r="D74" s="145" t="s">
        <v>22</v>
      </c>
      <c r="E74" s="182">
        <v>2</v>
      </c>
      <c r="F74" s="183"/>
      <c r="G74" s="183">
        <f>+F74*E74</f>
        <v>0</v>
      </c>
      <c r="H74" s="159"/>
      <c r="I74" s="160"/>
    </row>
    <row r="75" spans="1:9" x14ac:dyDescent="0.25">
      <c r="A75" s="153"/>
      <c r="B75" s="153"/>
      <c r="C75" s="144" t="s">
        <v>382</v>
      </c>
      <c r="D75" s="154" t="s">
        <v>349</v>
      </c>
      <c r="E75" s="155"/>
      <c r="F75" s="156"/>
      <c r="G75" s="156">
        <f>SUM(G67:G74)</f>
        <v>0</v>
      </c>
      <c r="H75" s="159"/>
      <c r="I75" s="160"/>
    </row>
    <row r="76" spans="1:9" x14ac:dyDescent="0.25">
      <c r="A76" s="153"/>
      <c r="B76" s="153"/>
      <c r="C76" s="144"/>
      <c r="D76" s="154"/>
      <c r="E76" s="155"/>
      <c r="F76" s="156"/>
      <c r="G76" s="156"/>
      <c r="H76" s="159"/>
      <c r="I76" s="160"/>
    </row>
    <row r="77" spans="1:9" x14ac:dyDescent="0.25">
      <c r="A77" s="153"/>
      <c r="B77" s="153"/>
      <c r="C77" s="170" t="s">
        <v>383</v>
      </c>
      <c r="D77" s="154"/>
      <c r="E77" s="155"/>
      <c r="F77" s="156"/>
      <c r="G77" s="156"/>
      <c r="H77" s="159"/>
    </row>
    <row r="78" spans="1:9" ht="92.4" x14ac:dyDescent="0.25">
      <c r="A78" s="184">
        <v>1</v>
      </c>
      <c r="B78" s="143"/>
      <c r="C78" s="178" t="s">
        <v>384</v>
      </c>
      <c r="D78" s="145" t="s">
        <v>8</v>
      </c>
      <c r="E78" s="147">
        <v>3</v>
      </c>
      <c r="F78" s="179"/>
      <c r="G78" s="151">
        <f>E78*F78</f>
        <v>0</v>
      </c>
      <c r="H78" s="159"/>
      <c r="I78" s="160"/>
    </row>
    <row r="79" spans="1:9" ht="92.4" x14ac:dyDescent="0.25">
      <c r="A79" s="184">
        <v>2</v>
      </c>
      <c r="B79" s="143"/>
      <c r="C79" s="178" t="s">
        <v>385</v>
      </c>
      <c r="D79" s="145" t="s">
        <v>8</v>
      </c>
      <c r="E79" s="147">
        <v>8</v>
      </c>
      <c r="F79" s="179"/>
      <c r="G79" s="151">
        <f>E79*F79</f>
        <v>0</v>
      </c>
      <c r="H79" s="159"/>
      <c r="I79" s="160"/>
    </row>
    <row r="80" spans="1:9" ht="145.19999999999999" x14ac:dyDescent="0.25">
      <c r="A80" s="184">
        <v>3</v>
      </c>
      <c r="B80" s="143"/>
      <c r="C80" s="178" t="s">
        <v>386</v>
      </c>
      <c r="D80" s="145" t="s">
        <v>8</v>
      </c>
      <c r="E80" s="147">
        <v>11</v>
      </c>
      <c r="F80" s="179"/>
      <c r="G80" s="151">
        <f>E80*F80</f>
        <v>0</v>
      </c>
      <c r="H80" s="159"/>
      <c r="I80" s="160"/>
    </row>
    <row r="81" spans="1:9" x14ac:dyDescent="0.25">
      <c r="A81" s="153"/>
      <c r="B81" s="153"/>
      <c r="C81" s="144" t="s">
        <v>387</v>
      </c>
      <c r="D81" s="154" t="s">
        <v>349</v>
      </c>
      <c r="E81" s="155"/>
      <c r="F81" s="156"/>
      <c r="G81" s="156">
        <f>SUM(G78:G80)</f>
        <v>0</v>
      </c>
      <c r="H81" s="159"/>
      <c r="I81" s="160"/>
    </row>
    <row r="82" spans="1:9" ht="13.8" x14ac:dyDescent="0.25">
      <c r="A82" s="184"/>
      <c r="B82" s="174"/>
      <c r="C82" s="175"/>
      <c r="D82" s="174"/>
      <c r="E82" s="185"/>
      <c r="F82" s="177"/>
      <c r="G82" s="177"/>
      <c r="H82" s="159"/>
      <c r="I82" s="160"/>
    </row>
    <row r="83" spans="1:9" x14ac:dyDescent="0.25">
      <c r="A83" s="143"/>
      <c r="B83" s="143"/>
      <c r="C83" s="170" t="s">
        <v>388</v>
      </c>
      <c r="D83" s="145"/>
      <c r="E83" s="171"/>
      <c r="F83" s="151"/>
      <c r="G83" s="151"/>
      <c r="H83" s="159"/>
    </row>
    <row r="84" spans="1:9" ht="52.8" x14ac:dyDescent="0.25">
      <c r="A84" s="143">
        <v>1</v>
      </c>
      <c r="B84" s="143"/>
      <c r="C84" s="186" t="s">
        <v>389</v>
      </c>
      <c r="D84" s="145" t="s">
        <v>22</v>
      </c>
      <c r="E84" s="150">
        <v>1</v>
      </c>
      <c r="F84" s="150"/>
      <c r="G84" s="151">
        <f>E84*F84</f>
        <v>0</v>
      </c>
      <c r="H84" s="159"/>
      <c r="I84" s="160"/>
    </row>
    <row r="85" spans="1:9" ht="26.4" x14ac:dyDescent="0.25">
      <c r="A85" s="143">
        <v>2</v>
      </c>
      <c r="B85" s="143"/>
      <c r="C85" s="186" t="s">
        <v>390</v>
      </c>
      <c r="D85" s="145" t="s">
        <v>22</v>
      </c>
      <c r="E85" s="150">
        <v>1</v>
      </c>
      <c r="F85" s="150"/>
      <c r="G85" s="151">
        <f>E85*F85</f>
        <v>0</v>
      </c>
      <c r="H85" s="159"/>
      <c r="I85" s="160"/>
    </row>
    <row r="86" spans="1:9" ht="52.8" x14ac:dyDescent="0.25">
      <c r="A86" s="143">
        <v>3</v>
      </c>
      <c r="B86" s="143"/>
      <c r="C86" s="186" t="s">
        <v>391</v>
      </c>
      <c r="D86" s="145" t="s">
        <v>26</v>
      </c>
      <c r="E86" s="150">
        <f>E15</f>
        <v>414</v>
      </c>
      <c r="F86" s="150"/>
      <c r="G86" s="151">
        <f>E86*F86</f>
        <v>0</v>
      </c>
      <c r="H86" s="159"/>
      <c r="I86" s="160"/>
    </row>
    <row r="87" spans="1:9" ht="66" x14ac:dyDescent="0.25">
      <c r="A87" s="143">
        <v>4</v>
      </c>
      <c r="B87" s="143"/>
      <c r="C87" s="186" t="s">
        <v>392</v>
      </c>
      <c r="D87" s="145" t="s">
        <v>22</v>
      </c>
      <c r="E87" s="150">
        <v>2</v>
      </c>
      <c r="F87" s="150"/>
      <c r="G87" s="151">
        <f>E87*F87</f>
        <v>0</v>
      </c>
      <c r="H87" s="159"/>
      <c r="I87" s="160"/>
    </row>
    <row r="88" spans="1:9" ht="66" x14ac:dyDescent="0.25">
      <c r="A88" s="143">
        <v>5</v>
      </c>
      <c r="B88" s="187"/>
      <c r="C88" s="186" t="s">
        <v>393</v>
      </c>
      <c r="D88" s="145" t="s">
        <v>8</v>
      </c>
      <c r="E88" s="150">
        <v>40</v>
      </c>
      <c r="F88" s="150"/>
      <c r="G88" s="150">
        <f>E88*F88</f>
        <v>0</v>
      </c>
      <c r="H88" s="188"/>
      <c r="I88" s="188"/>
    </row>
    <row r="89" spans="1:9" ht="39.6" x14ac:dyDescent="0.25">
      <c r="A89" s="143">
        <v>6</v>
      </c>
      <c r="B89" s="143"/>
      <c r="C89" s="166" t="s">
        <v>394</v>
      </c>
      <c r="D89" s="145" t="s">
        <v>22</v>
      </c>
      <c r="E89" s="189">
        <v>10</v>
      </c>
      <c r="F89" s="151"/>
      <c r="G89" s="151">
        <f>F89*E89</f>
        <v>0</v>
      </c>
      <c r="H89" s="159"/>
      <c r="I89" s="160"/>
    </row>
    <row r="90" spans="1:9" x14ac:dyDescent="0.25">
      <c r="A90" s="143">
        <v>7</v>
      </c>
      <c r="B90" s="143"/>
      <c r="C90" s="186" t="s">
        <v>395</v>
      </c>
      <c r="D90" s="145" t="s">
        <v>22</v>
      </c>
      <c r="E90" s="150">
        <v>1</v>
      </c>
      <c r="F90" s="150"/>
      <c r="G90" s="151">
        <f>F90</f>
        <v>0</v>
      </c>
      <c r="H90" s="159"/>
      <c r="I90" s="160"/>
    </row>
    <row r="91" spans="1:9" ht="26.4" x14ac:dyDescent="0.25">
      <c r="A91" s="143">
        <v>8</v>
      </c>
      <c r="B91" s="143"/>
      <c r="C91" s="186" t="s">
        <v>396</v>
      </c>
      <c r="D91" s="145" t="s">
        <v>22</v>
      </c>
      <c r="E91" s="150">
        <v>1</v>
      </c>
      <c r="F91" s="150"/>
      <c r="G91" s="151">
        <f>E91*F91</f>
        <v>0</v>
      </c>
      <c r="H91" s="159"/>
      <c r="I91" s="160"/>
    </row>
    <row r="92" spans="1:9" ht="26.4" x14ac:dyDescent="0.25">
      <c r="A92" s="143">
        <v>8</v>
      </c>
      <c r="B92" s="143"/>
      <c r="C92" s="186" t="s">
        <v>397</v>
      </c>
      <c r="D92" s="145" t="s">
        <v>22</v>
      </c>
      <c r="E92" s="147">
        <v>1</v>
      </c>
      <c r="F92" s="147"/>
      <c r="G92" s="151">
        <f>E92*F92</f>
        <v>0</v>
      </c>
      <c r="H92" s="159"/>
      <c r="I92" s="160"/>
    </row>
    <row r="93" spans="1:9" ht="39.6" x14ac:dyDescent="0.25">
      <c r="A93" s="143">
        <v>10</v>
      </c>
      <c r="B93" s="143"/>
      <c r="C93" s="186" t="s">
        <v>398</v>
      </c>
      <c r="D93" s="145" t="s">
        <v>8</v>
      </c>
      <c r="E93" s="147">
        <v>11</v>
      </c>
      <c r="F93" s="147"/>
      <c r="G93" s="151">
        <f>E93*F93</f>
        <v>0</v>
      </c>
      <c r="H93" s="159"/>
      <c r="I93" s="160"/>
    </row>
    <row r="94" spans="1:9" ht="13.5" customHeight="1" x14ac:dyDescent="0.25">
      <c r="A94" s="153"/>
      <c r="B94" s="153"/>
      <c r="C94" s="144" t="s">
        <v>399</v>
      </c>
      <c r="D94" s="154" t="s">
        <v>349</v>
      </c>
      <c r="E94" s="155"/>
      <c r="F94" s="156"/>
      <c r="G94" s="156">
        <f>SUM(G84:G93)</f>
        <v>0</v>
      </c>
      <c r="H94" s="159"/>
      <c r="I94" s="160"/>
    </row>
    <row r="95" spans="1:9" x14ac:dyDescent="0.25">
      <c r="A95" s="190"/>
      <c r="B95" s="190"/>
      <c r="C95" s="191"/>
      <c r="D95" s="192"/>
      <c r="E95" s="193"/>
      <c r="F95" s="194"/>
      <c r="G95" s="194"/>
    </row>
    <row r="96" spans="1:9" x14ac:dyDescent="0.25">
      <c r="A96" s="190"/>
      <c r="B96" s="190"/>
      <c r="C96" s="191"/>
      <c r="D96" s="192"/>
      <c r="E96" s="193"/>
      <c r="F96" s="194"/>
      <c r="G96" s="194"/>
    </row>
    <row r="97" spans="1:9" ht="26.4" x14ac:dyDescent="0.25">
      <c r="A97" s="143"/>
      <c r="B97" s="143"/>
      <c r="C97" s="195" t="s">
        <v>400</v>
      </c>
      <c r="D97" s="145"/>
      <c r="E97" s="147"/>
      <c r="F97" s="150"/>
      <c r="G97" s="151"/>
    </row>
    <row r="98" spans="1:9" x14ac:dyDescent="0.25">
      <c r="A98" s="137"/>
      <c r="B98" s="137"/>
      <c r="C98" s="195" t="str">
        <f>C3</f>
        <v>A. RUŠITVENA DELA</v>
      </c>
      <c r="D98" s="139"/>
      <c r="E98" s="196"/>
      <c r="F98" s="197"/>
      <c r="G98" s="197">
        <f>G11</f>
        <v>0</v>
      </c>
      <c r="H98" s="159"/>
      <c r="I98" s="160"/>
    </row>
    <row r="99" spans="1:9" x14ac:dyDescent="0.25">
      <c r="A99" s="137"/>
      <c r="B99" s="137"/>
      <c r="C99" s="170" t="str">
        <f>C13</f>
        <v>B. ZEMELJSKA DELA</v>
      </c>
      <c r="D99" s="154"/>
      <c r="E99" s="155"/>
      <c r="F99" s="156"/>
      <c r="G99" s="156">
        <f>G63</f>
        <v>0</v>
      </c>
      <c r="H99" s="159"/>
      <c r="I99" s="160"/>
    </row>
    <row r="100" spans="1:9" x14ac:dyDescent="0.25">
      <c r="A100" s="143"/>
      <c r="B100" s="143"/>
      <c r="C100" s="144" t="str">
        <f>C65</f>
        <v>C. ELEKTOMONTAŽNA DELA - CR</v>
      </c>
      <c r="D100" s="154"/>
      <c r="E100" s="198"/>
      <c r="F100" s="156"/>
      <c r="G100" s="156">
        <f>G75</f>
        <v>0</v>
      </c>
      <c r="H100" s="159"/>
      <c r="I100" s="160"/>
    </row>
    <row r="101" spans="1:9" x14ac:dyDescent="0.25">
      <c r="A101" s="143"/>
      <c r="B101" s="143"/>
      <c r="C101" s="144" t="str">
        <f>C77</f>
        <v>D. SVETLOBNA OPREMA</v>
      </c>
      <c r="D101" s="154"/>
      <c r="E101" s="198"/>
      <c r="F101" s="156"/>
      <c r="G101" s="156">
        <f>G81</f>
        <v>0</v>
      </c>
      <c r="H101" s="159"/>
      <c r="I101" s="160"/>
    </row>
    <row r="102" spans="1:9" x14ac:dyDescent="0.25">
      <c r="A102" s="143"/>
      <c r="B102" s="143"/>
      <c r="C102" s="144" t="str">
        <f>C83</f>
        <v>E. OSTALI STROŠKI</v>
      </c>
      <c r="D102" s="198"/>
      <c r="E102" s="198"/>
      <c r="F102" s="156"/>
      <c r="G102" s="156">
        <f>G94</f>
        <v>0</v>
      </c>
      <c r="H102" s="159"/>
      <c r="I102" s="160"/>
    </row>
    <row r="103" spans="1:9" x14ac:dyDescent="0.25">
      <c r="A103" s="137"/>
      <c r="B103" s="137"/>
      <c r="C103" s="144" t="s">
        <v>401</v>
      </c>
      <c r="D103" s="154" t="s">
        <v>349</v>
      </c>
      <c r="E103" s="198"/>
      <c r="F103" s="156"/>
      <c r="G103" s="156">
        <f>SUM(G98:G102)</f>
        <v>0</v>
      </c>
      <c r="H103" s="159"/>
      <c r="I103" s="160"/>
    </row>
    <row r="104" spans="1:9" x14ac:dyDescent="0.25">
      <c r="G104" s="200"/>
      <c r="H104" s="159"/>
      <c r="I104" s="160"/>
    </row>
    <row r="105" spans="1:9" x14ac:dyDescent="0.25">
      <c r="G105" s="200"/>
    </row>
    <row r="106" spans="1:9" x14ac:dyDescent="0.25">
      <c r="G106" s="200"/>
    </row>
    <row r="109" spans="1:9" x14ac:dyDescent="0.25">
      <c r="D109" s="201"/>
      <c r="E109" s="200"/>
      <c r="F109" s="200"/>
      <c r="G109" s="152"/>
      <c r="H109" s="159"/>
    </row>
    <row r="110" spans="1:9" x14ac:dyDescent="0.25">
      <c r="C110" s="202"/>
      <c r="D110" s="201"/>
      <c r="E110" s="200"/>
      <c r="F110" s="200"/>
      <c r="G110" s="152"/>
      <c r="H110" s="159"/>
    </row>
    <row r="111" spans="1:9" x14ac:dyDescent="0.25">
      <c r="C111" s="202"/>
      <c r="D111" s="201"/>
      <c r="E111" s="159"/>
      <c r="F111" s="200"/>
      <c r="G111" s="152"/>
      <c r="H111" s="159"/>
      <c r="I111" s="160"/>
    </row>
    <row r="112" spans="1:9" x14ac:dyDescent="0.25">
      <c r="C112" s="202"/>
      <c r="D112" s="201"/>
      <c r="E112" s="159"/>
      <c r="F112" s="200"/>
      <c r="G112" s="152"/>
      <c r="H112" s="159"/>
    </row>
    <row r="113" spans="3:8" x14ac:dyDescent="0.25">
      <c r="C113" s="202"/>
      <c r="D113" s="201"/>
      <c r="E113" s="159"/>
      <c r="F113" s="200"/>
      <c r="G113" s="152"/>
      <c r="H113" s="159"/>
    </row>
    <row r="114" spans="3:8" x14ac:dyDescent="0.25">
      <c r="C114" s="202"/>
      <c r="D114" s="201"/>
      <c r="E114" s="159"/>
      <c r="F114" s="200"/>
      <c r="G114" s="152"/>
      <c r="H114" s="159"/>
    </row>
    <row r="115" spans="3:8" x14ac:dyDescent="0.25">
      <c r="D115" s="201"/>
      <c r="E115" s="159"/>
      <c r="F115" s="200"/>
      <c r="G115" s="152"/>
    </row>
    <row r="116" spans="3:8" x14ac:dyDescent="0.25">
      <c r="C116" s="202"/>
      <c r="D116" s="201"/>
      <c r="E116" s="159"/>
      <c r="F116" s="200"/>
      <c r="G116" s="152"/>
    </row>
    <row r="117" spans="3:8" x14ac:dyDescent="0.25">
      <c r="C117" s="202"/>
      <c r="D117" s="201"/>
      <c r="E117" s="159"/>
      <c r="F117" s="200"/>
      <c r="G117" s="152"/>
    </row>
    <row r="118" spans="3:8" x14ac:dyDescent="0.25">
      <c r="C118" s="202"/>
      <c r="D118" s="201"/>
      <c r="E118" s="159"/>
      <c r="F118" s="200"/>
      <c r="G118" s="152"/>
    </row>
    <row r="119" spans="3:8" x14ac:dyDescent="0.25">
      <c r="C119" s="202"/>
      <c r="D119" s="201"/>
      <c r="E119" s="159"/>
      <c r="F119" s="200"/>
      <c r="G119" s="152"/>
      <c r="H119" s="159"/>
    </row>
    <row r="120" spans="3:8" x14ac:dyDescent="0.25">
      <c r="H120" s="159"/>
    </row>
    <row r="126" spans="3:8" x14ac:dyDescent="0.25">
      <c r="C126" s="202"/>
      <c r="D126" s="201"/>
      <c r="E126" s="200"/>
      <c r="F126" s="200"/>
      <c r="G126" s="152"/>
    </row>
    <row r="127" spans="3:8" x14ac:dyDescent="0.25">
      <c r="C127" s="202"/>
      <c r="D127" s="201"/>
      <c r="E127" s="159"/>
      <c r="F127" s="200"/>
      <c r="G127" s="152"/>
    </row>
    <row r="128" spans="3:8" x14ac:dyDescent="0.25">
      <c r="C128" s="202"/>
      <c r="D128" s="201"/>
      <c r="E128" s="159"/>
      <c r="F128" s="200"/>
      <c r="G128" s="152"/>
    </row>
    <row r="129" spans="3:9" x14ac:dyDescent="0.25">
      <c r="C129" s="202"/>
      <c r="D129" s="201"/>
      <c r="E129" s="159"/>
      <c r="F129" s="200"/>
      <c r="G129" s="152"/>
    </row>
    <row r="130" spans="3:9" x14ac:dyDescent="0.25">
      <c r="C130" s="202"/>
      <c r="D130" s="201"/>
      <c r="E130" s="159"/>
      <c r="F130" s="200"/>
      <c r="G130" s="152"/>
    </row>
    <row r="131" spans="3:9" x14ac:dyDescent="0.25">
      <c r="C131" s="202"/>
      <c r="D131" s="201"/>
      <c r="E131" s="200"/>
      <c r="F131" s="200"/>
      <c r="G131" s="152"/>
    </row>
    <row r="132" spans="3:9" x14ac:dyDescent="0.25">
      <c r="C132" s="202"/>
      <c r="D132" s="201"/>
      <c r="E132" s="200"/>
      <c r="F132" s="200"/>
      <c r="G132" s="152"/>
    </row>
    <row r="133" spans="3:9" x14ac:dyDescent="0.25">
      <c r="C133" s="202"/>
      <c r="D133" s="201"/>
      <c r="E133" s="159"/>
      <c r="F133" s="200"/>
      <c r="G133" s="152"/>
    </row>
    <row r="134" spans="3:9" x14ac:dyDescent="0.25">
      <c r="C134" s="202"/>
      <c r="D134" s="201"/>
      <c r="E134" s="159"/>
      <c r="F134" s="200"/>
      <c r="G134" s="152"/>
    </row>
    <row r="135" spans="3:9" x14ac:dyDescent="0.25">
      <c r="C135" s="202"/>
      <c r="D135" s="201"/>
      <c r="E135" s="159"/>
      <c r="F135" s="200"/>
      <c r="G135" s="152"/>
    </row>
    <row r="136" spans="3:9" x14ac:dyDescent="0.25">
      <c r="D136" s="201"/>
      <c r="E136" s="159"/>
      <c r="F136" s="200"/>
      <c r="G136" s="152"/>
    </row>
    <row r="137" spans="3:9" x14ac:dyDescent="0.25">
      <c r="C137" s="202"/>
      <c r="D137" s="201"/>
      <c r="E137" s="159"/>
      <c r="F137" s="200"/>
      <c r="G137" s="152"/>
      <c r="I137" s="152"/>
    </row>
    <row r="138" spans="3:9" x14ac:dyDescent="0.25">
      <c r="C138" s="202"/>
      <c r="D138" s="201"/>
      <c r="E138" s="159"/>
      <c r="F138" s="200"/>
      <c r="G138" s="152"/>
      <c r="I138" s="152"/>
    </row>
    <row r="139" spans="3:9" x14ac:dyDescent="0.25">
      <c r="C139" s="202"/>
      <c r="D139" s="201"/>
      <c r="E139" s="159"/>
      <c r="F139" s="200"/>
      <c r="G139" s="152"/>
      <c r="I139" s="152"/>
    </row>
    <row r="140" spans="3:9" x14ac:dyDescent="0.25">
      <c r="C140" s="202"/>
      <c r="D140" s="201"/>
      <c r="E140" s="159"/>
      <c r="F140" s="200"/>
      <c r="G140" s="152"/>
      <c r="I140" s="152"/>
    </row>
    <row r="141" spans="3:9" x14ac:dyDescent="0.25">
      <c r="C141" s="202"/>
      <c r="D141" s="201"/>
      <c r="E141" s="159"/>
      <c r="F141" s="200"/>
      <c r="G141" s="152"/>
      <c r="I141" s="152"/>
    </row>
    <row r="142" spans="3:9" x14ac:dyDescent="0.25">
      <c r="C142" s="202"/>
      <c r="D142" s="201"/>
      <c r="E142" s="159"/>
      <c r="F142" s="200"/>
      <c r="G142" s="152"/>
      <c r="I142" s="152"/>
    </row>
    <row r="143" spans="3:9" x14ac:dyDescent="0.25">
      <c r="C143" s="202"/>
      <c r="D143" s="201"/>
      <c r="E143" s="159"/>
      <c r="F143" s="200"/>
      <c r="G143" s="152"/>
      <c r="I143" s="152"/>
    </row>
    <row r="144" spans="3:9" x14ac:dyDescent="0.25">
      <c r="C144" s="202"/>
      <c r="D144" s="201"/>
      <c r="E144" s="200"/>
      <c r="F144" s="200"/>
      <c r="G144" s="152"/>
      <c r="I144" s="152"/>
    </row>
    <row r="145" spans="1:11" x14ac:dyDescent="0.25">
      <c r="C145" s="202"/>
      <c r="D145" s="201"/>
      <c r="E145" s="200"/>
      <c r="F145" s="200"/>
      <c r="G145" s="152"/>
      <c r="I145" s="152"/>
    </row>
    <row r="146" spans="1:11" x14ac:dyDescent="0.25">
      <c r="C146" s="202"/>
      <c r="D146" s="201"/>
      <c r="E146" s="159"/>
      <c r="F146" s="200"/>
      <c r="G146" s="152"/>
      <c r="I146" s="152"/>
    </row>
    <row r="147" spans="1:11" x14ac:dyDescent="0.25">
      <c r="C147" s="202"/>
      <c r="D147" s="201"/>
      <c r="E147" s="159"/>
      <c r="F147" s="200"/>
      <c r="G147" s="152"/>
      <c r="I147" s="152"/>
    </row>
    <row r="148" spans="1:11" x14ac:dyDescent="0.25">
      <c r="C148" s="202"/>
      <c r="D148" s="201"/>
      <c r="E148" s="159"/>
      <c r="F148" s="200"/>
      <c r="G148" s="152"/>
      <c r="I148" s="152"/>
    </row>
    <row r="149" spans="1:11" x14ac:dyDescent="0.25">
      <c r="D149" s="201"/>
      <c r="E149" s="159"/>
      <c r="F149" s="200"/>
      <c r="G149" s="152"/>
      <c r="I149" s="152"/>
    </row>
    <row r="150" spans="1:11" x14ac:dyDescent="0.25">
      <c r="C150" s="202"/>
      <c r="D150" s="201"/>
      <c r="E150" s="159"/>
      <c r="F150" s="200"/>
      <c r="G150" s="152"/>
      <c r="I150" s="152"/>
    </row>
    <row r="151" spans="1:11" x14ac:dyDescent="0.25">
      <c r="C151" s="202"/>
      <c r="D151" s="201"/>
      <c r="E151" s="159"/>
      <c r="F151" s="200"/>
      <c r="G151" s="152"/>
    </row>
    <row r="152" spans="1:11" x14ac:dyDescent="0.25">
      <c r="C152" s="202"/>
      <c r="D152" s="201"/>
      <c r="E152" s="159"/>
      <c r="F152" s="200"/>
      <c r="G152" s="152"/>
      <c r="I152" s="152"/>
    </row>
    <row r="153" spans="1:11" x14ac:dyDescent="0.25">
      <c r="C153" s="202"/>
      <c r="D153" s="201"/>
      <c r="E153" s="159"/>
      <c r="F153" s="200"/>
      <c r="G153" s="152"/>
    </row>
    <row r="154" spans="1:11" ht="12" customHeight="1" x14ac:dyDescent="0.25">
      <c r="C154" s="202"/>
      <c r="D154" s="201"/>
      <c r="E154" s="159"/>
      <c r="F154" s="200"/>
      <c r="G154" s="152"/>
      <c r="H154" s="152"/>
      <c r="K154" s="152"/>
    </row>
    <row r="155" spans="1:11" s="204" customFormat="1" x14ac:dyDescent="0.25">
      <c r="A155" s="131"/>
      <c r="B155" s="131"/>
      <c r="C155" s="202"/>
      <c r="D155" s="201"/>
      <c r="E155" s="159"/>
      <c r="F155" s="200"/>
      <c r="G155" s="152"/>
      <c r="H155" s="203"/>
      <c r="K155" s="203"/>
    </row>
    <row r="156" spans="1:11" s="205" customFormat="1" ht="13.8" x14ac:dyDescent="0.25">
      <c r="A156" s="131"/>
      <c r="B156" s="131"/>
      <c r="C156" s="202"/>
      <c r="D156" s="201"/>
      <c r="E156" s="200"/>
      <c r="F156" s="200"/>
      <c r="G156" s="152"/>
      <c r="H156" s="136"/>
      <c r="I156" s="152"/>
    </row>
    <row r="157" spans="1:11" s="204" customFormat="1" x14ac:dyDescent="0.25">
      <c r="A157" s="131"/>
      <c r="B157" s="131"/>
      <c r="C157" s="202"/>
      <c r="D157" s="201"/>
      <c r="E157" s="200"/>
      <c r="F157" s="200"/>
      <c r="G157" s="152"/>
      <c r="H157" s="136"/>
      <c r="I157" s="152"/>
      <c r="J157" s="206"/>
      <c r="K157" s="203"/>
    </row>
    <row r="158" spans="1:11" s="204" customFormat="1" x14ac:dyDescent="0.25">
      <c r="A158" s="131"/>
      <c r="B158" s="131"/>
      <c r="C158" s="202"/>
      <c r="D158" s="201"/>
      <c r="E158" s="200"/>
      <c r="F158" s="200"/>
      <c r="G158" s="152"/>
      <c r="H158" s="136"/>
      <c r="I158" s="152"/>
      <c r="J158" s="206"/>
      <c r="K158" s="203"/>
    </row>
    <row r="159" spans="1:11" s="204" customFormat="1" x14ac:dyDescent="0.25">
      <c r="A159" s="131"/>
      <c r="B159" s="131"/>
      <c r="C159" s="202"/>
      <c r="D159" s="201"/>
      <c r="E159" s="159"/>
      <c r="F159" s="200"/>
      <c r="G159" s="152"/>
      <c r="H159" s="136"/>
      <c r="I159" s="152"/>
      <c r="J159" s="206"/>
      <c r="K159" s="203"/>
    </row>
    <row r="160" spans="1:11" s="204" customFormat="1" x14ac:dyDescent="0.25">
      <c r="A160" s="131"/>
      <c r="B160" s="131"/>
      <c r="C160" s="202"/>
      <c r="D160" s="201"/>
      <c r="E160" s="159"/>
      <c r="F160" s="200"/>
      <c r="G160" s="152"/>
      <c r="H160" s="136"/>
      <c r="I160" s="152"/>
      <c r="J160" s="206"/>
      <c r="K160" s="203"/>
    </row>
    <row r="161" spans="1:11" s="204" customFormat="1" x14ac:dyDescent="0.25">
      <c r="A161" s="131"/>
      <c r="B161" s="131"/>
      <c r="C161" s="202"/>
      <c r="D161" s="201"/>
      <c r="E161" s="159"/>
      <c r="F161" s="200"/>
      <c r="G161" s="152"/>
      <c r="H161" s="136"/>
      <c r="I161" s="152"/>
      <c r="J161" s="206"/>
      <c r="K161" s="203"/>
    </row>
    <row r="162" spans="1:11" s="207" customFormat="1" x14ac:dyDescent="0.25">
      <c r="A162" s="131"/>
      <c r="B162" s="131"/>
      <c r="C162" s="199"/>
      <c r="D162" s="201"/>
      <c r="E162" s="159"/>
      <c r="F162" s="200"/>
      <c r="G162" s="152"/>
      <c r="H162" s="136"/>
      <c r="I162" s="152"/>
    </row>
    <row r="163" spans="1:11" s="207" customFormat="1" x14ac:dyDescent="0.25">
      <c r="A163" s="131"/>
      <c r="B163" s="131"/>
      <c r="C163" s="202"/>
      <c r="D163" s="201"/>
      <c r="E163" s="159"/>
      <c r="F163" s="200"/>
      <c r="G163" s="152"/>
      <c r="H163" s="136"/>
      <c r="I163" s="152"/>
    </row>
    <row r="164" spans="1:11" s="207" customFormat="1" x14ac:dyDescent="0.25">
      <c r="A164" s="131"/>
      <c r="B164" s="131"/>
      <c r="C164" s="202"/>
      <c r="D164" s="201"/>
      <c r="E164" s="159"/>
      <c r="F164" s="200"/>
      <c r="G164" s="152"/>
      <c r="H164" s="136"/>
      <c r="I164" s="152"/>
    </row>
    <row r="165" spans="1:11" s="204" customFormat="1" x14ac:dyDescent="0.25">
      <c r="A165" s="131"/>
      <c r="B165" s="131"/>
      <c r="C165" s="202"/>
      <c r="D165" s="201"/>
      <c r="E165" s="159"/>
      <c r="F165" s="200"/>
      <c r="G165" s="152"/>
      <c r="H165" s="136"/>
      <c r="I165" s="152"/>
      <c r="J165" s="206"/>
      <c r="K165" s="203"/>
    </row>
    <row r="166" spans="1:11" s="204" customFormat="1" x14ac:dyDescent="0.25">
      <c r="A166" s="131"/>
      <c r="B166" s="131"/>
      <c r="C166" s="202"/>
      <c r="D166" s="201"/>
      <c r="E166" s="159"/>
      <c r="F166" s="200"/>
      <c r="G166" s="152"/>
      <c r="H166" s="136"/>
      <c r="I166" s="152"/>
      <c r="J166" s="206"/>
      <c r="K166" s="203"/>
    </row>
    <row r="167" spans="1:11" s="204" customFormat="1" x14ac:dyDescent="0.25">
      <c r="A167" s="131"/>
      <c r="B167" s="131"/>
      <c r="C167" s="202"/>
      <c r="D167" s="201"/>
      <c r="E167" s="159"/>
      <c r="F167" s="200"/>
      <c r="G167" s="152"/>
    </row>
    <row r="168" spans="1:11" s="204" customFormat="1" x14ac:dyDescent="0.25">
      <c r="A168" s="131"/>
      <c r="B168" s="131"/>
      <c r="C168" s="202"/>
      <c r="D168" s="201"/>
      <c r="E168" s="159"/>
      <c r="F168" s="200"/>
      <c r="G168" s="152"/>
      <c r="H168" s="136"/>
      <c r="I168" s="152"/>
    </row>
    <row r="169" spans="1:11" ht="76.5" customHeight="1" x14ac:dyDescent="0.25">
      <c r="C169" s="202"/>
      <c r="D169" s="201"/>
      <c r="E169" s="200"/>
      <c r="F169" s="200"/>
      <c r="G169" s="152"/>
      <c r="I169" s="152"/>
    </row>
    <row r="170" spans="1:11" x14ac:dyDescent="0.25">
      <c r="C170" s="202"/>
      <c r="D170" s="201"/>
      <c r="E170" s="200"/>
      <c r="F170" s="200"/>
      <c r="G170" s="152"/>
      <c r="I170" s="152"/>
      <c r="K170" s="152"/>
    </row>
    <row r="171" spans="1:11" s="207" customFormat="1" x14ac:dyDescent="0.25">
      <c r="A171" s="131"/>
      <c r="B171" s="131"/>
      <c r="C171" s="202"/>
      <c r="D171" s="201"/>
      <c r="E171" s="159"/>
      <c r="F171" s="200"/>
      <c r="G171" s="152"/>
      <c r="H171" s="136"/>
      <c r="I171" s="152"/>
      <c r="K171" s="208"/>
    </row>
    <row r="172" spans="1:11" s="207" customFormat="1" x14ac:dyDescent="0.25">
      <c r="A172" s="131"/>
      <c r="B172" s="131"/>
      <c r="C172" s="202"/>
      <c r="D172" s="201"/>
      <c r="E172" s="159"/>
      <c r="F172" s="200"/>
      <c r="G172" s="152"/>
      <c r="H172" s="208"/>
      <c r="K172" s="208"/>
    </row>
    <row r="173" spans="1:11" s="207" customFormat="1" x14ac:dyDescent="0.25">
      <c r="A173" s="131"/>
      <c r="B173" s="131"/>
      <c r="C173" s="202"/>
      <c r="D173" s="201"/>
      <c r="E173" s="159"/>
      <c r="F173" s="200"/>
      <c r="G173" s="152"/>
      <c r="H173" s="208"/>
      <c r="K173" s="208"/>
    </row>
    <row r="174" spans="1:11" s="207" customFormat="1" x14ac:dyDescent="0.25">
      <c r="A174" s="131"/>
      <c r="B174" s="131"/>
      <c r="C174" s="199"/>
      <c r="D174" s="201"/>
      <c r="E174" s="159"/>
      <c r="F174" s="200"/>
      <c r="G174" s="152"/>
      <c r="H174" s="208"/>
      <c r="K174" s="208"/>
    </row>
    <row r="175" spans="1:11" s="207" customFormat="1" x14ac:dyDescent="0.25">
      <c r="A175" s="131"/>
      <c r="B175" s="131"/>
      <c r="C175" s="202"/>
      <c r="D175" s="201"/>
      <c r="E175" s="159"/>
      <c r="F175" s="200"/>
      <c r="G175" s="152"/>
      <c r="H175" s="136"/>
      <c r="I175" s="152"/>
      <c r="K175" s="208"/>
    </row>
    <row r="176" spans="1:11" s="207" customFormat="1" x14ac:dyDescent="0.25">
      <c r="A176" s="131"/>
      <c r="B176" s="131"/>
      <c r="C176" s="202"/>
      <c r="D176" s="201"/>
      <c r="E176" s="159"/>
      <c r="F176" s="200"/>
      <c r="G176" s="152"/>
      <c r="H176" s="136"/>
      <c r="I176" s="152"/>
      <c r="K176" s="208"/>
    </row>
    <row r="177" spans="1:11" s="209" customFormat="1" x14ac:dyDescent="0.25">
      <c r="A177" s="131"/>
      <c r="B177" s="131"/>
      <c r="C177" s="202"/>
      <c r="D177" s="201"/>
      <c r="E177" s="159"/>
      <c r="F177" s="200"/>
      <c r="G177" s="152"/>
      <c r="K177" s="210"/>
    </row>
    <row r="178" spans="1:11" ht="12" customHeight="1" x14ac:dyDescent="0.25">
      <c r="C178" s="202"/>
      <c r="D178" s="201"/>
      <c r="E178" s="159"/>
      <c r="F178" s="200"/>
      <c r="G178" s="152"/>
      <c r="K178" s="152"/>
    </row>
    <row r="179" spans="1:11" ht="12" customHeight="1" x14ac:dyDescent="0.25">
      <c r="C179" s="202"/>
      <c r="D179" s="201"/>
      <c r="E179" s="159"/>
      <c r="F179" s="200"/>
      <c r="G179" s="152"/>
      <c r="K179" s="152"/>
    </row>
    <row r="180" spans="1:11" s="204" customFormat="1" x14ac:dyDescent="0.25">
      <c r="A180" s="131"/>
      <c r="B180" s="131"/>
      <c r="C180" s="202"/>
      <c r="D180" s="201"/>
      <c r="E180" s="200"/>
      <c r="F180" s="200"/>
      <c r="G180" s="152"/>
      <c r="H180" s="136"/>
      <c r="I180" s="152"/>
      <c r="K180" s="203"/>
    </row>
    <row r="181" spans="1:11" s="204" customFormat="1" x14ac:dyDescent="0.25">
      <c r="A181" s="131"/>
      <c r="B181" s="131"/>
      <c r="C181" s="202"/>
      <c r="D181" s="201"/>
      <c r="E181" s="200"/>
      <c r="F181" s="200"/>
      <c r="G181" s="152"/>
      <c r="H181" s="136"/>
      <c r="I181" s="152"/>
      <c r="K181" s="203"/>
    </row>
    <row r="182" spans="1:11" s="204" customFormat="1" x14ac:dyDescent="0.25">
      <c r="A182" s="131"/>
      <c r="B182" s="131"/>
      <c r="C182" s="202"/>
      <c r="D182" s="201"/>
      <c r="E182" s="200"/>
      <c r="F182" s="200"/>
      <c r="G182" s="152"/>
      <c r="H182" s="136"/>
      <c r="I182" s="152"/>
      <c r="K182" s="203"/>
    </row>
    <row r="183" spans="1:11" x14ac:dyDescent="0.25">
      <c r="C183" s="202"/>
      <c r="D183" s="201"/>
      <c r="E183" s="200"/>
      <c r="F183" s="200"/>
      <c r="G183" s="152"/>
      <c r="I183" s="152"/>
      <c r="K183" s="152"/>
    </row>
    <row r="184" spans="1:11" s="204" customFormat="1" x14ac:dyDescent="0.25">
      <c r="A184" s="131"/>
      <c r="B184" s="131"/>
      <c r="C184" s="202"/>
      <c r="D184" s="201"/>
      <c r="E184" s="159"/>
      <c r="F184" s="200"/>
      <c r="G184" s="152"/>
      <c r="H184" s="136"/>
      <c r="I184" s="152"/>
      <c r="K184" s="203"/>
    </row>
    <row r="185" spans="1:11" s="204" customFormat="1" x14ac:dyDescent="0.25">
      <c r="A185" s="131"/>
      <c r="B185" s="131"/>
      <c r="C185" s="202"/>
      <c r="D185" s="201"/>
      <c r="E185" s="159"/>
      <c r="F185" s="200"/>
      <c r="G185" s="152"/>
      <c r="H185" s="136"/>
      <c r="I185" s="152"/>
      <c r="K185" s="203"/>
    </row>
    <row r="186" spans="1:11" s="204" customFormat="1" x14ac:dyDescent="0.25">
      <c r="A186" s="131"/>
      <c r="B186" s="131"/>
      <c r="C186" s="202"/>
      <c r="D186" s="201"/>
      <c r="E186" s="159"/>
      <c r="F186" s="200"/>
      <c r="G186" s="152"/>
      <c r="H186" s="136"/>
      <c r="I186" s="152"/>
      <c r="K186" s="203"/>
    </row>
    <row r="187" spans="1:11" s="204" customFormat="1" x14ac:dyDescent="0.25">
      <c r="A187" s="131"/>
      <c r="B187" s="131"/>
      <c r="C187" s="199"/>
      <c r="D187" s="201"/>
      <c r="E187" s="159"/>
      <c r="F187" s="200"/>
      <c r="G187" s="152"/>
      <c r="H187" s="136"/>
      <c r="I187" s="152"/>
      <c r="K187" s="203"/>
    </row>
    <row r="188" spans="1:11" s="207" customFormat="1" x14ac:dyDescent="0.25">
      <c r="A188" s="131"/>
      <c r="B188" s="131"/>
      <c r="C188" s="202"/>
      <c r="D188" s="201"/>
      <c r="E188" s="159"/>
      <c r="F188" s="200"/>
      <c r="G188" s="152"/>
      <c r="H188" s="136"/>
      <c r="I188" s="152"/>
      <c r="K188" s="208"/>
    </row>
    <row r="189" spans="1:11" s="209" customFormat="1" x14ac:dyDescent="0.25">
      <c r="A189" s="131"/>
      <c r="B189" s="131"/>
      <c r="C189" s="202"/>
      <c r="D189" s="201"/>
      <c r="E189" s="159"/>
      <c r="F189" s="200"/>
      <c r="G189" s="152"/>
      <c r="H189" s="136"/>
      <c r="I189" s="152"/>
      <c r="K189" s="210"/>
    </row>
    <row r="190" spans="1:11" s="209" customFormat="1" x14ac:dyDescent="0.25">
      <c r="A190" s="131"/>
      <c r="B190" s="131"/>
      <c r="C190" s="202"/>
      <c r="D190" s="201"/>
      <c r="E190" s="159"/>
      <c r="F190" s="200"/>
      <c r="G190" s="152"/>
      <c r="K190" s="210"/>
    </row>
    <row r="191" spans="1:11" s="209" customFormat="1" x14ac:dyDescent="0.25">
      <c r="A191" s="131"/>
      <c r="B191" s="131"/>
      <c r="C191" s="202"/>
      <c r="D191" s="201"/>
      <c r="E191" s="159"/>
      <c r="F191" s="200"/>
      <c r="G191" s="152"/>
      <c r="K191" s="210"/>
    </row>
    <row r="192" spans="1:11" x14ac:dyDescent="0.25">
      <c r="C192" s="202"/>
      <c r="D192" s="201"/>
      <c r="E192" s="200"/>
      <c r="F192" s="200"/>
      <c r="G192" s="152"/>
      <c r="K192" s="152"/>
    </row>
    <row r="193" spans="1:11" s="142" customFormat="1" x14ac:dyDescent="0.25">
      <c r="A193" s="131"/>
      <c r="B193" s="131"/>
      <c r="C193" s="202"/>
      <c r="D193" s="201"/>
      <c r="E193" s="200"/>
      <c r="F193" s="200"/>
      <c r="G193" s="152"/>
      <c r="H193" s="136"/>
      <c r="I193" s="152"/>
      <c r="K193" s="211"/>
    </row>
    <row r="194" spans="1:11" s="142" customFormat="1" x14ac:dyDescent="0.25">
      <c r="A194" s="131"/>
      <c r="B194" s="131"/>
      <c r="C194" s="199"/>
      <c r="D194" s="133"/>
      <c r="E194" s="134"/>
      <c r="F194" s="135"/>
      <c r="G194" s="135"/>
      <c r="H194" s="136"/>
      <c r="I194" s="152"/>
      <c r="K194" s="211"/>
    </row>
    <row r="195" spans="1:11" x14ac:dyDescent="0.25">
      <c r="I195" s="152"/>
      <c r="K195" s="152"/>
    </row>
    <row r="196" spans="1:11" x14ac:dyDescent="0.25">
      <c r="I196" s="152"/>
      <c r="K196" s="152"/>
    </row>
    <row r="197" spans="1:11" ht="14.25" customHeight="1" x14ac:dyDescent="0.25">
      <c r="I197" s="152"/>
      <c r="K197" s="152"/>
    </row>
    <row r="198" spans="1:11" s="142" customFormat="1" x14ac:dyDescent="0.25">
      <c r="A198" s="131"/>
      <c r="B198" s="131"/>
      <c r="C198" s="199"/>
      <c r="D198" s="133"/>
      <c r="E198" s="134"/>
      <c r="F198" s="135"/>
      <c r="G198" s="135"/>
      <c r="H198" s="136"/>
      <c r="I198" s="152"/>
      <c r="K198" s="211"/>
    </row>
    <row r="207" spans="1:11" x14ac:dyDescent="0.25">
      <c r="H207" s="160"/>
    </row>
  </sheetData>
  <pageMargins left="0.98425196850393704" right="0.39370078740157483" top="0.78740157480314965" bottom="0.78740157480314965" header="0.51181102362204722" footer="0.51181102362204722"/>
  <pageSetup paperSize="9" scale="75" orientation="portrait" horizontalDpi="4294967292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view="pageBreakPreview" topLeftCell="A16" zoomScale="115" zoomScaleNormal="115" zoomScaleSheetLayoutView="115" workbookViewId="0">
      <selection activeCell="J17" sqref="J17"/>
    </sheetView>
  </sheetViews>
  <sheetFormatPr defaultRowHeight="13.2" x14ac:dyDescent="0.25"/>
  <cols>
    <col min="1" max="1" width="4.44140625" style="255" customWidth="1"/>
    <col min="2" max="2" width="7.44140625" style="255" hidden="1" customWidth="1"/>
    <col min="3" max="3" width="35.33203125" style="256" customWidth="1"/>
    <col min="4" max="4" width="7.5546875" style="206" bestFit="1" customWidth="1"/>
    <col min="5" max="5" width="8.109375" style="200" customWidth="1"/>
    <col min="6" max="6" width="11.109375" style="200" bestFit="1" customWidth="1"/>
    <col min="7" max="8" width="9.109375" style="200" bestFit="1" customWidth="1"/>
    <col min="9" max="9" width="10.88671875" style="257" bestFit="1" customWidth="1"/>
    <col min="10" max="10" width="9.109375" style="136"/>
    <col min="11" max="11" width="20.88671875" style="136" customWidth="1"/>
    <col min="12" max="256" width="9.109375" style="136"/>
    <col min="257" max="257" width="4.44140625" style="136" customWidth="1"/>
    <col min="258" max="258" width="0" style="136" hidden="1" customWidth="1"/>
    <col min="259" max="259" width="35.33203125" style="136" customWidth="1"/>
    <col min="260" max="260" width="7.5546875" style="136" bestFit="1" customWidth="1"/>
    <col min="261" max="261" width="8.109375" style="136" customWidth="1"/>
    <col min="262" max="262" width="11.109375" style="136" bestFit="1" customWidth="1"/>
    <col min="263" max="264" width="9.109375" style="136" bestFit="1"/>
    <col min="265" max="265" width="10.88671875" style="136" bestFit="1" customWidth="1"/>
    <col min="266" max="266" width="9.109375" style="136"/>
    <col min="267" max="267" width="20.88671875" style="136" customWidth="1"/>
    <col min="268" max="512" width="9.109375" style="136"/>
    <col min="513" max="513" width="4.44140625" style="136" customWidth="1"/>
    <col min="514" max="514" width="0" style="136" hidden="1" customWidth="1"/>
    <col min="515" max="515" width="35.33203125" style="136" customWidth="1"/>
    <col min="516" max="516" width="7.5546875" style="136" bestFit="1" customWidth="1"/>
    <col min="517" max="517" width="8.109375" style="136" customWidth="1"/>
    <col min="518" max="518" width="11.109375" style="136" bestFit="1" customWidth="1"/>
    <col min="519" max="520" width="9.109375" style="136" bestFit="1"/>
    <col min="521" max="521" width="10.88671875" style="136" bestFit="1" customWidth="1"/>
    <col min="522" max="522" width="9.109375" style="136"/>
    <col min="523" max="523" width="20.88671875" style="136" customWidth="1"/>
    <col min="524" max="768" width="9.109375" style="136"/>
    <col min="769" max="769" width="4.44140625" style="136" customWidth="1"/>
    <col min="770" max="770" width="0" style="136" hidden="1" customWidth="1"/>
    <col min="771" max="771" width="35.33203125" style="136" customWidth="1"/>
    <col min="772" max="772" width="7.5546875" style="136" bestFit="1" customWidth="1"/>
    <col min="773" max="773" width="8.109375" style="136" customWidth="1"/>
    <col min="774" max="774" width="11.109375" style="136" bestFit="1" customWidth="1"/>
    <col min="775" max="776" width="9.109375" style="136" bestFit="1"/>
    <col min="777" max="777" width="10.88671875" style="136" bestFit="1" customWidth="1"/>
    <col min="778" max="778" width="9.109375" style="136"/>
    <col min="779" max="779" width="20.88671875" style="136" customWidth="1"/>
    <col min="780" max="1024" width="9.109375" style="136"/>
    <col min="1025" max="1025" width="4.44140625" style="136" customWidth="1"/>
    <col min="1026" max="1026" width="0" style="136" hidden="1" customWidth="1"/>
    <col min="1027" max="1027" width="35.33203125" style="136" customWidth="1"/>
    <col min="1028" max="1028" width="7.5546875" style="136" bestFit="1" customWidth="1"/>
    <col min="1029" max="1029" width="8.109375" style="136" customWidth="1"/>
    <col min="1030" max="1030" width="11.109375" style="136" bestFit="1" customWidth="1"/>
    <col min="1031" max="1032" width="9.109375" style="136" bestFit="1"/>
    <col min="1033" max="1033" width="10.88671875" style="136" bestFit="1" customWidth="1"/>
    <col min="1034" max="1034" width="9.109375" style="136"/>
    <col min="1035" max="1035" width="20.88671875" style="136" customWidth="1"/>
    <col min="1036" max="1280" width="9.109375" style="136"/>
    <col min="1281" max="1281" width="4.44140625" style="136" customWidth="1"/>
    <col min="1282" max="1282" width="0" style="136" hidden="1" customWidth="1"/>
    <col min="1283" max="1283" width="35.33203125" style="136" customWidth="1"/>
    <col min="1284" max="1284" width="7.5546875" style="136" bestFit="1" customWidth="1"/>
    <col min="1285" max="1285" width="8.109375" style="136" customWidth="1"/>
    <col min="1286" max="1286" width="11.109375" style="136" bestFit="1" customWidth="1"/>
    <col min="1287" max="1288" width="9.109375" style="136" bestFit="1"/>
    <col min="1289" max="1289" width="10.88671875" style="136" bestFit="1" customWidth="1"/>
    <col min="1290" max="1290" width="9.109375" style="136"/>
    <col min="1291" max="1291" width="20.88671875" style="136" customWidth="1"/>
    <col min="1292" max="1536" width="9.109375" style="136"/>
    <col min="1537" max="1537" width="4.44140625" style="136" customWidth="1"/>
    <col min="1538" max="1538" width="0" style="136" hidden="1" customWidth="1"/>
    <col min="1539" max="1539" width="35.33203125" style="136" customWidth="1"/>
    <col min="1540" max="1540" width="7.5546875" style="136" bestFit="1" customWidth="1"/>
    <col min="1541" max="1541" width="8.109375" style="136" customWidth="1"/>
    <col min="1542" max="1542" width="11.109375" style="136" bestFit="1" customWidth="1"/>
    <col min="1543" max="1544" width="9.109375" style="136" bestFit="1"/>
    <col min="1545" max="1545" width="10.88671875" style="136" bestFit="1" customWidth="1"/>
    <col min="1546" max="1546" width="9.109375" style="136"/>
    <col min="1547" max="1547" width="20.88671875" style="136" customWidth="1"/>
    <col min="1548" max="1792" width="9.109375" style="136"/>
    <col min="1793" max="1793" width="4.44140625" style="136" customWidth="1"/>
    <col min="1794" max="1794" width="0" style="136" hidden="1" customWidth="1"/>
    <col min="1795" max="1795" width="35.33203125" style="136" customWidth="1"/>
    <col min="1796" max="1796" width="7.5546875" style="136" bestFit="1" customWidth="1"/>
    <col min="1797" max="1797" width="8.109375" style="136" customWidth="1"/>
    <col min="1798" max="1798" width="11.109375" style="136" bestFit="1" customWidth="1"/>
    <col min="1799" max="1800" width="9.109375" style="136" bestFit="1"/>
    <col min="1801" max="1801" width="10.88671875" style="136" bestFit="1" customWidth="1"/>
    <col min="1802" max="1802" width="9.109375" style="136"/>
    <col min="1803" max="1803" width="20.88671875" style="136" customWidth="1"/>
    <col min="1804" max="2048" width="9.109375" style="136"/>
    <col min="2049" max="2049" width="4.44140625" style="136" customWidth="1"/>
    <col min="2050" max="2050" width="0" style="136" hidden="1" customWidth="1"/>
    <col min="2051" max="2051" width="35.33203125" style="136" customWidth="1"/>
    <col min="2052" max="2052" width="7.5546875" style="136" bestFit="1" customWidth="1"/>
    <col min="2053" max="2053" width="8.109375" style="136" customWidth="1"/>
    <col min="2054" max="2054" width="11.109375" style="136" bestFit="1" customWidth="1"/>
    <col min="2055" max="2056" width="9.109375" style="136" bestFit="1"/>
    <col min="2057" max="2057" width="10.88671875" style="136" bestFit="1" customWidth="1"/>
    <col min="2058" max="2058" width="9.109375" style="136"/>
    <col min="2059" max="2059" width="20.88671875" style="136" customWidth="1"/>
    <col min="2060" max="2304" width="9.109375" style="136"/>
    <col min="2305" max="2305" width="4.44140625" style="136" customWidth="1"/>
    <col min="2306" max="2306" width="0" style="136" hidden="1" customWidth="1"/>
    <col min="2307" max="2307" width="35.33203125" style="136" customWidth="1"/>
    <col min="2308" max="2308" width="7.5546875" style="136" bestFit="1" customWidth="1"/>
    <col min="2309" max="2309" width="8.109375" style="136" customWidth="1"/>
    <col min="2310" max="2310" width="11.109375" style="136" bestFit="1" customWidth="1"/>
    <col min="2311" max="2312" width="9.109375" style="136" bestFit="1"/>
    <col min="2313" max="2313" width="10.88671875" style="136" bestFit="1" customWidth="1"/>
    <col min="2314" max="2314" width="9.109375" style="136"/>
    <col min="2315" max="2315" width="20.88671875" style="136" customWidth="1"/>
    <col min="2316" max="2560" width="9.109375" style="136"/>
    <col min="2561" max="2561" width="4.44140625" style="136" customWidth="1"/>
    <col min="2562" max="2562" width="0" style="136" hidden="1" customWidth="1"/>
    <col min="2563" max="2563" width="35.33203125" style="136" customWidth="1"/>
    <col min="2564" max="2564" width="7.5546875" style="136" bestFit="1" customWidth="1"/>
    <col min="2565" max="2565" width="8.109375" style="136" customWidth="1"/>
    <col min="2566" max="2566" width="11.109375" style="136" bestFit="1" customWidth="1"/>
    <col min="2567" max="2568" width="9.109375" style="136" bestFit="1"/>
    <col min="2569" max="2569" width="10.88671875" style="136" bestFit="1" customWidth="1"/>
    <col min="2570" max="2570" width="9.109375" style="136"/>
    <col min="2571" max="2571" width="20.88671875" style="136" customWidth="1"/>
    <col min="2572" max="2816" width="9.109375" style="136"/>
    <col min="2817" max="2817" width="4.44140625" style="136" customWidth="1"/>
    <col min="2818" max="2818" width="0" style="136" hidden="1" customWidth="1"/>
    <col min="2819" max="2819" width="35.33203125" style="136" customWidth="1"/>
    <col min="2820" max="2820" width="7.5546875" style="136" bestFit="1" customWidth="1"/>
    <col min="2821" max="2821" width="8.109375" style="136" customWidth="1"/>
    <col min="2822" max="2822" width="11.109375" style="136" bestFit="1" customWidth="1"/>
    <col min="2823" max="2824" width="9.109375" style="136" bestFit="1"/>
    <col min="2825" max="2825" width="10.88671875" style="136" bestFit="1" customWidth="1"/>
    <col min="2826" max="2826" width="9.109375" style="136"/>
    <col min="2827" max="2827" width="20.88671875" style="136" customWidth="1"/>
    <col min="2828" max="3072" width="9.109375" style="136"/>
    <col min="3073" max="3073" width="4.44140625" style="136" customWidth="1"/>
    <col min="3074" max="3074" width="0" style="136" hidden="1" customWidth="1"/>
    <col min="3075" max="3075" width="35.33203125" style="136" customWidth="1"/>
    <col min="3076" max="3076" width="7.5546875" style="136" bestFit="1" customWidth="1"/>
    <col min="3077" max="3077" width="8.109375" style="136" customWidth="1"/>
    <col min="3078" max="3078" width="11.109375" style="136" bestFit="1" customWidth="1"/>
    <col min="3079" max="3080" width="9.109375" style="136" bestFit="1"/>
    <col min="3081" max="3081" width="10.88671875" style="136" bestFit="1" customWidth="1"/>
    <col min="3082" max="3082" width="9.109375" style="136"/>
    <col min="3083" max="3083" width="20.88671875" style="136" customWidth="1"/>
    <col min="3084" max="3328" width="9.109375" style="136"/>
    <col min="3329" max="3329" width="4.44140625" style="136" customWidth="1"/>
    <col min="3330" max="3330" width="0" style="136" hidden="1" customWidth="1"/>
    <col min="3331" max="3331" width="35.33203125" style="136" customWidth="1"/>
    <col min="3332" max="3332" width="7.5546875" style="136" bestFit="1" customWidth="1"/>
    <col min="3333" max="3333" width="8.109375" style="136" customWidth="1"/>
    <col min="3334" max="3334" width="11.109375" style="136" bestFit="1" customWidth="1"/>
    <col min="3335" max="3336" width="9.109375" style="136" bestFit="1"/>
    <col min="3337" max="3337" width="10.88671875" style="136" bestFit="1" customWidth="1"/>
    <col min="3338" max="3338" width="9.109375" style="136"/>
    <col min="3339" max="3339" width="20.88671875" style="136" customWidth="1"/>
    <col min="3340" max="3584" width="9.109375" style="136"/>
    <col min="3585" max="3585" width="4.44140625" style="136" customWidth="1"/>
    <col min="3586" max="3586" width="0" style="136" hidden="1" customWidth="1"/>
    <col min="3587" max="3587" width="35.33203125" style="136" customWidth="1"/>
    <col min="3588" max="3588" width="7.5546875" style="136" bestFit="1" customWidth="1"/>
    <col min="3589" max="3589" width="8.109375" style="136" customWidth="1"/>
    <col min="3590" max="3590" width="11.109375" style="136" bestFit="1" customWidth="1"/>
    <col min="3591" max="3592" width="9.109375" style="136" bestFit="1"/>
    <col min="3593" max="3593" width="10.88671875" style="136" bestFit="1" customWidth="1"/>
    <col min="3594" max="3594" width="9.109375" style="136"/>
    <col min="3595" max="3595" width="20.88671875" style="136" customWidth="1"/>
    <col min="3596" max="3840" width="9.109375" style="136"/>
    <col min="3841" max="3841" width="4.44140625" style="136" customWidth="1"/>
    <col min="3842" max="3842" width="0" style="136" hidden="1" customWidth="1"/>
    <col min="3843" max="3843" width="35.33203125" style="136" customWidth="1"/>
    <col min="3844" max="3844" width="7.5546875" style="136" bestFit="1" customWidth="1"/>
    <col min="3845" max="3845" width="8.109375" style="136" customWidth="1"/>
    <col min="3846" max="3846" width="11.109375" style="136" bestFit="1" customWidth="1"/>
    <col min="3847" max="3848" width="9.109375" style="136" bestFit="1"/>
    <col min="3849" max="3849" width="10.88671875" style="136" bestFit="1" customWidth="1"/>
    <col min="3850" max="3850" width="9.109375" style="136"/>
    <col min="3851" max="3851" width="20.88671875" style="136" customWidth="1"/>
    <col min="3852" max="4096" width="9.109375" style="136"/>
    <col min="4097" max="4097" width="4.44140625" style="136" customWidth="1"/>
    <col min="4098" max="4098" width="0" style="136" hidden="1" customWidth="1"/>
    <col min="4099" max="4099" width="35.33203125" style="136" customWidth="1"/>
    <col min="4100" max="4100" width="7.5546875" style="136" bestFit="1" customWidth="1"/>
    <col min="4101" max="4101" width="8.109375" style="136" customWidth="1"/>
    <col min="4102" max="4102" width="11.109375" style="136" bestFit="1" customWidth="1"/>
    <col min="4103" max="4104" width="9.109375" style="136" bestFit="1"/>
    <col min="4105" max="4105" width="10.88671875" style="136" bestFit="1" customWidth="1"/>
    <col min="4106" max="4106" width="9.109375" style="136"/>
    <col min="4107" max="4107" width="20.88671875" style="136" customWidth="1"/>
    <col min="4108" max="4352" width="9.109375" style="136"/>
    <col min="4353" max="4353" width="4.44140625" style="136" customWidth="1"/>
    <col min="4354" max="4354" width="0" style="136" hidden="1" customWidth="1"/>
    <col min="4355" max="4355" width="35.33203125" style="136" customWidth="1"/>
    <col min="4356" max="4356" width="7.5546875" style="136" bestFit="1" customWidth="1"/>
    <col min="4357" max="4357" width="8.109375" style="136" customWidth="1"/>
    <col min="4358" max="4358" width="11.109375" style="136" bestFit="1" customWidth="1"/>
    <col min="4359" max="4360" width="9.109375" style="136" bestFit="1"/>
    <col min="4361" max="4361" width="10.88671875" style="136" bestFit="1" customWidth="1"/>
    <col min="4362" max="4362" width="9.109375" style="136"/>
    <col min="4363" max="4363" width="20.88671875" style="136" customWidth="1"/>
    <col min="4364" max="4608" width="9.109375" style="136"/>
    <col min="4609" max="4609" width="4.44140625" style="136" customWidth="1"/>
    <col min="4610" max="4610" width="0" style="136" hidden="1" customWidth="1"/>
    <col min="4611" max="4611" width="35.33203125" style="136" customWidth="1"/>
    <col min="4612" max="4612" width="7.5546875" style="136" bestFit="1" customWidth="1"/>
    <col min="4613" max="4613" width="8.109375" style="136" customWidth="1"/>
    <col min="4614" max="4614" width="11.109375" style="136" bestFit="1" customWidth="1"/>
    <col min="4615" max="4616" width="9.109375" style="136" bestFit="1"/>
    <col min="4617" max="4617" width="10.88671875" style="136" bestFit="1" customWidth="1"/>
    <col min="4618" max="4618" width="9.109375" style="136"/>
    <col min="4619" max="4619" width="20.88671875" style="136" customWidth="1"/>
    <col min="4620" max="4864" width="9.109375" style="136"/>
    <col min="4865" max="4865" width="4.44140625" style="136" customWidth="1"/>
    <col min="4866" max="4866" width="0" style="136" hidden="1" customWidth="1"/>
    <col min="4867" max="4867" width="35.33203125" style="136" customWidth="1"/>
    <col min="4868" max="4868" width="7.5546875" style="136" bestFit="1" customWidth="1"/>
    <col min="4869" max="4869" width="8.109375" style="136" customWidth="1"/>
    <col min="4870" max="4870" width="11.109375" style="136" bestFit="1" customWidth="1"/>
    <col min="4871" max="4872" width="9.109375" style="136" bestFit="1"/>
    <col min="4873" max="4873" width="10.88671875" style="136" bestFit="1" customWidth="1"/>
    <col min="4874" max="4874" width="9.109375" style="136"/>
    <col min="4875" max="4875" width="20.88671875" style="136" customWidth="1"/>
    <col min="4876" max="5120" width="9.109375" style="136"/>
    <col min="5121" max="5121" width="4.44140625" style="136" customWidth="1"/>
    <col min="5122" max="5122" width="0" style="136" hidden="1" customWidth="1"/>
    <col min="5123" max="5123" width="35.33203125" style="136" customWidth="1"/>
    <col min="5124" max="5124" width="7.5546875" style="136" bestFit="1" customWidth="1"/>
    <col min="5125" max="5125" width="8.109375" style="136" customWidth="1"/>
    <col min="5126" max="5126" width="11.109375" style="136" bestFit="1" customWidth="1"/>
    <col min="5127" max="5128" width="9.109375" style="136" bestFit="1"/>
    <col min="5129" max="5129" width="10.88671875" style="136" bestFit="1" customWidth="1"/>
    <col min="5130" max="5130" width="9.109375" style="136"/>
    <col min="5131" max="5131" width="20.88671875" style="136" customWidth="1"/>
    <col min="5132" max="5376" width="9.109375" style="136"/>
    <col min="5377" max="5377" width="4.44140625" style="136" customWidth="1"/>
    <col min="5378" max="5378" width="0" style="136" hidden="1" customWidth="1"/>
    <col min="5379" max="5379" width="35.33203125" style="136" customWidth="1"/>
    <col min="5380" max="5380" width="7.5546875" style="136" bestFit="1" customWidth="1"/>
    <col min="5381" max="5381" width="8.109375" style="136" customWidth="1"/>
    <col min="5382" max="5382" width="11.109375" style="136" bestFit="1" customWidth="1"/>
    <col min="5383" max="5384" width="9.109375" style="136" bestFit="1"/>
    <col min="5385" max="5385" width="10.88671875" style="136" bestFit="1" customWidth="1"/>
    <col min="5386" max="5386" width="9.109375" style="136"/>
    <col min="5387" max="5387" width="20.88671875" style="136" customWidth="1"/>
    <col min="5388" max="5632" width="9.109375" style="136"/>
    <col min="5633" max="5633" width="4.44140625" style="136" customWidth="1"/>
    <col min="5634" max="5634" width="0" style="136" hidden="1" customWidth="1"/>
    <col min="5635" max="5635" width="35.33203125" style="136" customWidth="1"/>
    <col min="5636" max="5636" width="7.5546875" style="136" bestFit="1" customWidth="1"/>
    <col min="5637" max="5637" width="8.109375" style="136" customWidth="1"/>
    <col min="5638" max="5638" width="11.109375" style="136" bestFit="1" customWidth="1"/>
    <col min="5639" max="5640" width="9.109375" style="136" bestFit="1"/>
    <col min="5641" max="5641" width="10.88671875" style="136" bestFit="1" customWidth="1"/>
    <col min="5642" max="5642" width="9.109375" style="136"/>
    <col min="5643" max="5643" width="20.88671875" style="136" customWidth="1"/>
    <col min="5644" max="5888" width="9.109375" style="136"/>
    <col min="5889" max="5889" width="4.44140625" style="136" customWidth="1"/>
    <col min="5890" max="5890" width="0" style="136" hidden="1" customWidth="1"/>
    <col min="5891" max="5891" width="35.33203125" style="136" customWidth="1"/>
    <col min="5892" max="5892" width="7.5546875" style="136" bestFit="1" customWidth="1"/>
    <col min="5893" max="5893" width="8.109375" style="136" customWidth="1"/>
    <col min="5894" max="5894" width="11.109375" style="136" bestFit="1" customWidth="1"/>
    <col min="5895" max="5896" width="9.109375" style="136" bestFit="1"/>
    <col min="5897" max="5897" width="10.88671875" style="136" bestFit="1" customWidth="1"/>
    <col min="5898" max="5898" width="9.109375" style="136"/>
    <col min="5899" max="5899" width="20.88671875" style="136" customWidth="1"/>
    <col min="5900" max="6144" width="9.109375" style="136"/>
    <col min="6145" max="6145" width="4.44140625" style="136" customWidth="1"/>
    <col min="6146" max="6146" width="0" style="136" hidden="1" customWidth="1"/>
    <col min="6147" max="6147" width="35.33203125" style="136" customWidth="1"/>
    <col min="6148" max="6148" width="7.5546875" style="136" bestFit="1" customWidth="1"/>
    <col min="6149" max="6149" width="8.109375" style="136" customWidth="1"/>
    <col min="6150" max="6150" width="11.109375" style="136" bestFit="1" customWidth="1"/>
    <col min="6151" max="6152" width="9.109375" style="136" bestFit="1"/>
    <col min="6153" max="6153" width="10.88671875" style="136" bestFit="1" customWidth="1"/>
    <col min="6154" max="6154" width="9.109375" style="136"/>
    <col min="6155" max="6155" width="20.88671875" style="136" customWidth="1"/>
    <col min="6156" max="6400" width="9.109375" style="136"/>
    <col min="6401" max="6401" width="4.44140625" style="136" customWidth="1"/>
    <col min="6402" max="6402" width="0" style="136" hidden="1" customWidth="1"/>
    <col min="6403" max="6403" width="35.33203125" style="136" customWidth="1"/>
    <col min="6404" max="6404" width="7.5546875" style="136" bestFit="1" customWidth="1"/>
    <col min="6405" max="6405" width="8.109375" style="136" customWidth="1"/>
    <col min="6406" max="6406" width="11.109375" style="136" bestFit="1" customWidth="1"/>
    <col min="6407" max="6408" width="9.109375" style="136" bestFit="1"/>
    <col min="6409" max="6409" width="10.88671875" style="136" bestFit="1" customWidth="1"/>
    <col min="6410" max="6410" width="9.109375" style="136"/>
    <col min="6411" max="6411" width="20.88671875" style="136" customWidth="1"/>
    <col min="6412" max="6656" width="9.109375" style="136"/>
    <col min="6657" max="6657" width="4.44140625" style="136" customWidth="1"/>
    <col min="6658" max="6658" width="0" style="136" hidden="1" customWidth="1"/>
    <col min="6659" max="6659" width="35.33203125" style="136" customWidth="1"/>
    <col min="6660" max="6660" width="7.5546875" style="136" bestFit="1" customWidth="1"/>
    <col min="6661" max="6661" width="8.109375" style="136" customWidth="1"/>
    <col min="6662" max="6662" width="11.109375" style="136" bestFit="1" customWidth="1"/>
    <col min="6663" max="6664" width="9.109375" style="136" bestFit="1"/>
    <col min="6665" max="6665" width="10.88671875" style="136" bestFit="1" customWidth="1"/>
    <col min="6666" max="6666" width="9.109375" style="136"/>
    <col min="6667" max="6667" width="20.88671875" style="136" customWidth="1"/>
    <col min="6668" max="6912" width="9.109375" style="136"/>
    <col min="6913" max="6913" width="4.44140625" style="136" customWidth="1"/>
    <col min="6914" max="6914" width="0" style="136" hidden="1" customWidth="1"/>
    <col min="6915" max="6915" width="35.33203125" style="136" customWidth="1"/>
    <col min="6916" max="6916" width="7.5546875" style="136" bestFit="1" customWidth="1"/>
    <col min="6917" max="6917" width="8.109375" style="136" customWidth="1"/>
    <col min="6918" max="6918" width="11.109375" style="136" bestFit="1" customWidth="1"/>
    <col min="6919" max="6920" width="9.109375" style="136" bestFit="1"/>
    <col min="6921" max="6921" width="10.88671875" style="136" bestFit="1" customWidth="1"/>
    <col min="6922" max="6922" width="9.109375" style="136"/>
    <col min="6923" max="6923" width="20.88671875" style="136" customWidth="1"/>
    <col min="6924" max="7168" width="9.109375" style="136"/>
    <col min="7169" max="7169" width="4.44140625" style="136" customWidth="1"/>
    <col min="7170" max="7170" width="0" style="136" hidden="1" customWidth="1"/>
    <col min="7171" max="7171" width="35.33203125" style="136" customWidth="1"/>
    <col min="7172" max="7172" width="7.5546875" style="136" bestFit="1" customWidth="1"/>
    <col min="7173" max="7173" width="8.109375" style="136" customWidth="1"/>
    <col min="7174" max="7174" width="11.109375" style="136" bestFit="1" customWidth="1"/>
    <col min="7175" max="7176" width="9.109375" style="136" bestFit="1"/>
    <col min="7177" max="7177" width="10.88671875" style="136" bestFit="1" customWidth="1"/>
    <col min="7178" max="7178" width="9.109375" style="136"/>
    <col min="7179" max="7179" width="20.88671875" style="136" customWidth="1"/>
    <col min="7180" max="7424" width="9.109375" style="136"/>
    <col min="7425" max="7425" width="4.44140625" style="136" customWidth="1"/>
    <col min="7426" max="7426" width="0" style="136" hidden="1" customWidth="1"/>
    <col min="7427" max="7427" width="35.33203125" style="136" customWidth="1"/>
    <col min="7428" max="7428" width="7.5546875" style="136" bestFit="1" customWidth="1"/>
    <col min="7429" max="7429" width="8.109375" style="136" customWidth="1"/>
    <col min="7430" max="7430" width="11.109375" style="136" bestFit="1" customWidth="1"/>
    <col min="7431" max="7432" width="9.109375" style="136" bestFit="1"/>
    <col min="7433" max="7433" width="10.88671875" style="136" bestFit="1" customWidth="1"/>
    <col min="7434" max="7434" width="9.109375" style="136"/>
    <col min="7435" max="7435" width="20.88671875" style="136" customWidth="1"/>
    <col min="7436" max="7680" width="9.109375" style="136"/>
    <col min="7681" max="7681" width="4.44140625" style="136" customWidth="1"/>
    <col min="7682" max="7682" width="0" style="136" hidden="1" customWidth="1"/>
    <col min="7683" max="7683" width="35.33203125" style="136" customWidth="1"/>
    <col min="7684" max="7684" width="7.5546875" style="136" bestFit="1" customWidth="1"/>
    <col min="7685" max="7685" width="8.109375" style="136" customWidth="1"/>
    <col min="7686" max="7686" width="11.109375" style="136" bestFit="1" customWidth="1"/>
    <col min="7687" max="7688" width="9.109375" style="136" bestFit="1"/>
    <col min="7689" max="7689" width="10.88671875" style="136" bestFit="1" customWidth="1"/>
    <col min="7690" max="7690" width="9.109375" style="136"/>
    <col min="7691" max="7691" width="20.88671875" style="136" customWidth="1"/>
    <col min="7692" max="7936" width="9.109375" style="136"/>
    <col min="7937" max="7937" width="4.44140625" style="136" customWidth="1"/>
    <col min="7938" max="7938" width="0" style="136" hidden="1" customWidth="1"/>
    <col min="7939" max="7939" width="35.33203125" style="136" customWidth="1"/>
    <col min="7940" max="7940" width="7.5546875" style="136" bestFit="1" customWidth="1"/>
    <col min="7941" max="7941" width="8.109375" style="136" customWidth="1"/>
    <col min="7942" max="7942" width="11.109375" style="136" bestFit="1" customWidth="1"/>
    <col min="7943" max="7944" width="9.109375" style="136" bestFit="1"/>
    <col min="7945" max="7945" width="10.88671875" style="136" bestFit="1" customWidth="1"/>
    <col min="7946" max="7946" width="9.109375" style="136"/>
    <col min="7947" max="7947" width="20.88671875" style="136" customWidth="1"/>
    <col min="7948" max="8192" width="9.109375" style="136"/>
    <col min="8193" max="8193" width="4.44140625" style="136" customWidth="1"/>
    <col min="8194" max="8194" width="0" style="136" hidden="1" customWidth="1"/>
    <col min="8195" max="8195" width="35.33203125" style="136" customWidth="1"/>
    <col min="8196" max="8196" width="7.5546875" style="136" bestFit="1" customWidth="1"/>
    <col min="8197" max="8197" width="8.109375" style="136" customWidth="1"/>
    <col min="8198" max="8198" width="11.109375" style="136" bestFit="1" customWidth="1"/>
    <col min="8199" max="8200" width="9.109375" style="136" bestFit="1"/>
    <col min="8201" max="8201" width="10.88671875" style="136" bestFit="1" customWidth="1"/>
    <col min="8202" max="8202" width="9.109375" style="136"/>
    <col min="8203" max="8203" width="20.88671875" style="136" customWidth="1"/>
    <col min="8204" max="8448" width="9.109375" style="136"/>
    <col min="8449" max="8449" width="4.44140625" style="136" customWidth="1"/>
    <col min="8450" max="8450" width="0" style="136" hidden="1" customWidth="1"/>
    <col min="8451" max="8451" width="35.33203125" style="136" customWidth="1"/>
    <col min="8452" max="8452" width="7.5546875" style="136" bestFit="1" customWidth="1"/>
    <col min="8453" max="8453" width="8.109375" style="136" customWidth="1"/>
    <col min="8454" max="8454" width="11.109375" style="136" bestFit="1" customWidth="1"/>
    <col min="8455" max="8456" width="9.109375" style="136" bestFit="1"/>
    <col min="8457" max="8457" width="10.88671875" style="136" bestFit="1" customWidth="1"/>
    <col min="8458" max="8458" width="9.109375" style="136"/>
    <col min="8459" max="8459" width="20.88671875" style="136" customWidth="1"/>
    <col min="8460" max="8704" width="9.109375" style="136"/>
    <col min="8705" max="8705" width="4.44140625" style="136" customWidth="1"/>
    <col min="8706" max="8706" width="0" style="136" hidden="1" customWidth="1"/>
    <col min="8707" max="8707" width="35.33203125" style="136" customWidth="1"/>
    <col min="8708" max="8708" width="7.5546875" style="136" bestFit="1" customWidth="1"/>
    <col min="8709" max="8709" width="8.109375" style="136" customWidth="1"/>
    <col min="8710" max="8710" width="11.109375" style="136" bestFit="1" customWidth="1"/>
    <col min="8711" max="8712" width="9.109375" style="136" bestFit="1"/>
    <col min="8713" max="8713" width="10.88671875" style="136" bestFit="1" customWidth="1"/>
    <col min="8714" max="8714" width="9.109375" style="136"/>
    <col min="8715" max="8715" width="20.88671875" style="136" customWidth="1"/>
    <col min="8716" max="8960" width="9.109375" style="136"/>
    <col min="8961" max="8961" width="4.44140625" style="136" customWidth="1"/>
    <col min="8962" max="8962" width="0" style="136" hidden="1" customWidth="1"/>
    <col min="8963" max="8963" width="35.33203125" style="136" customWidth="1"/>
    <col min="8964" max="8964" width="7.5546875" style="136" bestFit="1" customWidth="1"/>
    <col min="8965" max="8965" width="8.109375" style="136" customWidth="1"/>
    <col min="8966" max="8966" width="11.109375" style="136" bestFit="1" customWidth="1"/>
    <col min="8967" max="8968" width="9.109375" style="136" bestFit="1"/>
    <col min="8969" max="8969" width="10.88671875" style="136" bestFit="1" customWidth="1"/>
    <col min="8970" max="8970" width="9.109375" style="136"/>
    <col min="8971" max="8971" width="20.88671875" style="136" customWidth="1"/>
    <col min="8972" max="9216" width="9.109375" style="136"/>
    <col min="9217" max="9217" width="4.44140625" style="136" customWidth="1"/>
    <col min="9218" max="9218" width="0" style="136" hidden="1" customWidth="1"/>
    <col min="9219" max="9219" width="35.33203125" style="136" customWidth="1"/>
    <col min="9220" max="9220" width="7.5546875" style="136" bestFit="1" customWidth="1"/>
    <col min="9221" max="9221" width="8.109375" style="136" customWidth="1"/>
    <col min="9222" max="9222" width="11.109375" style="136" bestFit="1" customWidth="1"/>
    <col min="9223" max="9224" width="9.109375" style="136" bestFit="1"/>
    <col min="9225" max="9225" width="10.88671875" style="136" bestFit="1" customWidth="1"/>
    <col min="9226" max="9226" width="9.109375" style="136"/>
    <col min="9227" max="9227" width="20.88671875" style="136" customWidth="1"/>
    <col min="9228" max="9472" width="9.109375" style="136"/>
    <col min="9473" max="9473" width="4.44140625" style="136" customWidth="1"/>
    <col min="9474" max="9474" width="0" style="136" hidden="1" customWidth="1"/>
    <col min="9475" max="9475" width="35.33203125" style="136" customWidth="1"/>
    <col min="9476" max="9476" width="7.5546875" style="136" bestFit="1" customWidth="1"/>
    <col min="9477" max="9477" width="8.109375" style="136" customWidth="1"/>
    <col min="9478" max="9478" width="11.109375" style="136" bestFit="1" customWidth="1"/>
    <col min="9479" max="9480" width="9.109375" style="136" bestFit="1"/>
    <col min="9481" max="9481" width="10.88671875" style="136" bestFit="1" customWidth="1"/>
    <col min="9482" max="9482" width="9.109375" style="136"/>
    <col min="9483" max="9483" width="20.88671875" style="136" customWidth="1"/>
    <col min="9484" max="9728" width="9.109375" style="136"/>
    <col min="9729" max="9729" width="4.44140625" style="136" customWidth="1"/>
    <col min="9730" max="9730" width="0" style="136" hidden="1" customWidth="1"/>
    <col min="9731" max="9731" width="35.33203125" style="136" customWidth="1"/>
    <col min="9732" max="9732" width="7.5546875" style="136" bestFit="1" customWidth="1"/>
    <col min="9733" max="9733" width="8.109375" style="136" customWidth="1"/>
    <col min="9734" max="9734" width="11.109375" style="136" bestFit="1" customWidth="1"/>
    <col min="9735" max="9736" width="9.109375" style="136" bestFit="1"/>
    <col min="9737" max="9737" width="10.88671875" style="136" bestFit="1" customWidth="1"/>
    <col min="9738" max="9738" width="9.109375" style="136"/>
    <col min="9739" max="9739" width="20.88671875" style="136" customWidth="1"/>
    <col min="9740" max="9984" width="9.109375" style="136"/>
    <col min="9985" max="9985" width="4.44140625" style="136" customWidth="1"/>
    <col min="9986" max="9986" width="0" style="136" hidden="1" customWidth="1"/>
    <col min="9987" max="9987" width="35.33203125" style="136" customWidth="1"/>
    <col min="9988" max="9988" width="7.5546875" style="136" bestFit="1" customWidth="1"/>
    <col min="9989" max="9989" width="8.109375" style="136" customWidth="1"/>
    <col min="9990" max="9990" width="11.109375" style="136" bestFit="1" customWidth="1"/>
    <col min="9991" max="9992" width="9.109375" style="136" bestFit="1"/>
    <col min="9993" max="9993" width="10.88671875" style="136" bestFit="1" customWidth="1"/>
    <col min="9994" max="9994" width="9.109375" style="136"/>
    <col min="9995" max="9995" width="20.88671875" style="136" customWidth="1"/>
    <col min="9996" max="10240" width="9.109375" style="136"/>
    <col min="10241" max="10241" width="4.44140625" style="136" customWidth="1"/>
    <col min="10242" max="10242" width="0" style="136" hidden="1" customWidth="1"/>
    <col min="10243" max="10243" width="35.33203125" style="136" customWidth="1"/>
    <col min="10244" max="10244" width="7.5546875" style="136" bestFit="1" customWidth="1"/>
    <col min="10245" max="10245" width="8.109375" style="136" customWidth="1"/>
    <col min="10246" max="10246" width="11.109375" style="136" bestFit="1" customWidth="1"/>
    <col min="10247" max="10248" width="9.109375" style="136" bestFit="1"/>
    <col min="10249" max="10249" width="10.88671875" style="136" bestFit="1" customWidth="1"/>
    <col min="10250" max="10250" width="9.109375" style="136"/>
    <col min="10251" max="10251" width="20.88671875" style="136" customWidth="1"/>
    <col min="10252" max="10496" width="9.109375" style="136"/>
    <col min="10497" max="10497" width="4.44140625" style="136" customWidth="1"/>
    <col min="10498" max="10498" width="0" style="136" hidden="1" customWidth="1"/>
    <col min="10499" max="10499" width="35.33203125" style="136" customWidth="1"/>
    <col min="10500" max="10500" width="7.5546875" style="136" bestFit="1" customWidth="1"/>
    <col min="10501" max="10501" width="8.109375" style="136" customWidth="1"/>
    <col min="10502" max="10502" width="11.109375" style="136" bestFit="1" customWidth="1"/>
    <col min="10503" max="10504" width="9.109375" style="136" bestFit="1"/>
    <col min="10505" max="10505" width="10.88671875" style="136" bestFit="1" customWidth="1"/>
    <col min="10506" max="10506" width="9.109375" style="136"/>
    <col min="10507" max="10507" width="20.88671875" style="136" customWidth="1"/>
    <col min="10508" max="10752" width="9.109375" style="136"/>
    <col min="10753" max="10753" width="4.44140625" style="136" customWidth="1"/>
    <col min="10754" max="10754" width="0" style="136" hidden="1" customWidth="1"/>
    <col min="10755" max="10755" width="35.33203125" style="136" customWidth="1"/>
    <col min="10756" max="10756" width="7.5546875" style="136" bestFit="1" customWidth="1"/>
    <col min="10757" max="10757" width="8.109375" style="136" customWidth="1"/>
    <col min="10758" max="10758" width="11.109375" style="136" bestFit="1" customWidth="1"/>
    <col min="10759" max="10760" width="9.109375" style="136" bestFit="1"/>
    <col min="10761" max="10761" width="10.88671875" style="136" bestFit="1" customWidth="1"/>
    <col min="10762" max="10762" width="9.109375" style="136"/>
    <col min="10763" max="10763" width="20.88671875" style="136" customWidth="1"/>
    <col min="10764" max="11008" width="9.109375" style="136"/>
    <col min="11009" max="11009" width="4.44140625" style="136" customWidth="1"/>
    <col min="11010" max="11010" width="0" style="136" hidden="1" customWidth="1"/>
    <col min="11011" max="11011" width="35.33203125" style="136" customWidth="1"/>
    <col min="11012" max="11012" width="7.5546875" style="136" bestFit="1" customWidth="1"/>
    <col min="11013" max="11013" width="8.109375" style="136" customWidth="1"/>
    <col min="11014" max="11014" width="11.109375" style="136" bestFit="1" customWidth="1"/>
    <col min="11015" max="11016" width="9.109375" style="136" bestFit="1"/>
    <col min="11017" max="11017" width="10.88671875" style="136" bestFit="1" customWidth="1"/>
    <col min="11018" max="11018" width="9.109375" style="136"/>
    <col min="11019" max="11019" width="20.88671875" style="136" customWidth="1"/>
    <col min="11020" max="11264" width="9.109375" style="136"/>
    <col min="11265" max="11265" width="4.44140625" style="136" customWidth="1"/>
    <col min="11266" max="11266" width="0" style="136" hidden="1" customWidth="1"/>
    <col min="11267" max="11267" width="35.33203125" style="136" customWidth="1"/>
    <col min="11268" max="11268" width="7.5546875" style="136" bestFit="1" customWidth="1"/>
    <col min="11269" max="11269" width="8.109375" style="136" customWidth="1"/>
    <col min="11270" max="11270" width="11.109375" style="136" bestFit="1" customWidth="1"/>
    <col min="11271" max="11272" width="9.109375" style="136" bestFit="1"/>
    <col min="11273" max="11273" width="10.88671875" style="136" bestFit="1" customWidth="1"/>
    <col min="11274" max="11274" width="9.109375" style="136"/>
    <col min="11275" max="11275" width="20.88671875" style="136" customWidth="1"/>
    <col min="11276" max="11520" width="9.109375" style="136"/>
    <col min="11521" max="11521" width="4.44140625" style="136" customWidth="1"/>
    <col min="11522" max="11522" width="0" style="136" hidden="1" customWidth="1"/>
    <col min="11523" max="11523" width="35.33203125" style="136" customWidth="1"/>
    <col min="11524" max="11524" width="7.5546875" style="136" bestFit="1" customWidth="1"/>
    <col min="11525" max="11525" width="8.109375" style="136" customWidth="1"/>
    <col min="11526" max="11526" width="11.109375" style="136" bestFit="1" customWidth="1"/>
    <col min="11527" max="11528" width="9.109375" style="136" bestFit="1"/>
    <col min="11529" max="11529" width="10.88671875" style="136" bestFit="1" customWidth="1"/>
    <col min="11530" max="11530" width="9.109375" style="136"/>
    <col min="11531" max="11531" width="20.88671875" style="136" customWidth="1"/>
    <col min="11532" max="11776" width="9.109375" style="136"/>
    <col min="11777" max="11777" width="4.44140625" style="136" customWidth="1"/>
    <col min="11778" max="11778" width="0" style="136" hidden="1" customWidth="1"/>
    <col min="11779" max="11779" width="35.33203125" style="136" customWidth="1"/>
    <col min="11780" max="11780" width="7.5546875" style="136" bestFit="1" customWidth="1"/>
    <col min="11781" max="11781" width="8.109375" style="136" customWidth="1"/>
    <col min="11782" max="11782" width="11.109375" style="136" bestFit="1" customWidth="1"/>
    <col min="11783" max="11784" width="9.109375" style="136" bestFit="1"/>
    <col min="11785" max="11785" width="10.88671875" style="136" bestFit="1" customWidth="1"/>
    <col min="11786" max="11786" width="9.109375" style="136"/>
    <col min="11787" max="11787" width="20.88671875" style="136" customWidth="1"/>
    <col min="11788" max="12032" width="9.109375" style="136"/>
    <col min="12033" max="12033" width="4.44140625" style="136" customWidth="1"/>
    <col min="12034" max="12034" width="0" style="136" hidden="1" customWidth="1"/>
    <col min="12035" max="12035" width="35.33203125" style="136" customWidth="1"/>
    <col min="12036" max="12036" width="7.5546875" style="136" bestFit="1" customWidth="1"/>
    <col min="12037" max="12037" width="8.109375" style="136" customWidth="1"/>
    <col min="12038" max="12038" width="11.109375" style="136" bestFit="1" customWidth="1"/>
    <col min="12039" max="12040" width="9.109375" style="136" bestFit="1"/>
    <col min="12041" max="12041" width="10.88671875" style="136" bestFit="1" customWidth="1"/>
    <col min="12042" max="12042" width="9.109375" style="136"/>
    <col min="12043" max="12043" width="20.88671875" style="136" customWidth="1"/>
    <col min="12044" max="12288" width="9.109375" style="136"/>
    <col min="12289" max="12289" width="4.44140625" style="136" customWidth="1"/>
    <col min="12290" max="12290" width="0" style="136" hidden="1" customWidth="1"/>
    <col min="12291" max="12291" width="35.33203125" style="136" customWidth="1"/>
    <col min="12292" max="12292" width="7.5546875" style="136" bestFit="1" customWidth="1"/>
    <col min="12293" max="12293" width="8.109375" style="136" customWidth="1"/>
    <col min="12294" max="12294" width="11.109375" style="136" bestFit="1" customWidth="1"/>
    <col min="12295" max="12296" width="9.109375" style="136" bestFit="1"/>
    <col min="12297" max="12297" width="10.88671875" style="136" bestFit="1" customWidth="1"/>
    <col min="12298" max="12298" width="9.109375" style="136"/>
    <col min="12299" max="12299" width="20.88671875" style="136" customWidth="1"/>
    <col min="12300" max="12544" width="9.109375" style="136"/>
    <col min="12545" max="12545" width="4.44140625" style="136" customWidth="1"/>
    <col min="12546" max="12546" width="0" style="136" hidden="1" customWidth="1"/>
    <col min="12547" max="12547" width="35.33203125" style="136" customWidth="1"/>
    <col min="12548" max="12548" width="7.5546875" style="136" bestFit="1" customWidth="1"/>
    <col min="12549" max="12549" width="8.109375" style="136" customWidth="1"/>
    <col min="12550" max="12550" width="11.109375" style="136" bestFit="1" customWidth="1"/>
    <col min="12551" max="12552" width="9.109375" style="136" bestFit="1"/>
    <col min="12553" max="12553" width="10.88671875" style="136" bestFit="1" customWidth="1"/>
    <col min="12554" max="12554" width="9.109375" style="136"/>
    <col min="12555" max="12555" width="20.88671875" style="136" customWidth="1"/>
    <col min="12556" max="12800" width="9.109375" style="136"/>
    <col min="12801" max="12801" width="4.44140625" style="136" customWidth="1"/>
    <col min="12802" max="12802" width="0" style="136" hidden="1" customWidth="1"/>
    <col min="12803" max="12803" width="35.33203125" style="136" customWidth="1"/>
    <col min="12804" max="12804" width="7.5546875" style="136" bestFit="1" customWidth="1"/>
    <col min="12805" max="12805" width="8.109375" style="136" customWidth="1"/>
    <col min="12806" max="12806" width="11.109375" style="136" bestFit="1" customWidth="1"/>
    <col min="12807" max="12808" width="9.109375" style="136" bestFit="1"/>
    <col min="12809" max="12809" width="10.88671875" style="136" bestFit="1" customWidth="1"/>
    <col min="12810" max="12810" width="9.109375" style="136"/>
    <col min="12811" max="12811" width="20.88671875" style="136" customWidth="1"/>
    <col min="12812" max="13056" width="9.109375" style="136"/>
    <col min="13057" max="13057" width="4.44140625" style="136" customWidth="1"/>
    <col min="13058" max="13058" width="0" style="136" hidden="1" customWidth="1"/>
    <col min="13059" max="13059" width="35.33203125" style="136" customWidth="1"/>
    <col min="13060" max="13060" width="7.5546875" style="136" bestFit="1" customWidth="1"/>
    <col min="13061" max="13061" width="8.109375" style="136" customWidth="1"/>
    <col min="13062" max="13062" width="11.109375" style="136" bestFit="1" customWidth="1"/>
    <col min="13063" max="13064" width="9.109375" style="136" bestFit="1"/>
    <col min="13065" max="13065" width="10.88671875" style="136" bestFit="1" customWidth="1"/>
    <col min="13066" max="13066" width="9.109375" style="136"/>
    <col min="13067" max="13067" width="20.88671875" style="136" customWidth="1"/>
    <col min="13068" max="13312" width="9.109375" style="136"/>
    <col min="13313" max="13313" width="4.44140625" style="136" customWidth="1"/>
    <col min="13314" max="13314" width="0" style="136" hidden="1" customWidth="1"/>
    <col min="13315" max="13315" width="35.33203125" style="136" customWidth="1"/>
    <col min="13316" max="13316" width="7.5546875" style="136" bestFit="1" customWidth="1"/>
    <col min="13317" max="13317" width="8.109375" style="136" customWidth="1"/>
    <col min="13318" max="13318" width="11.109375" style="136" bestFit="1" customWidth="1"/>
    <col min="13319" max="13320" width="9.109375" style="136" bestFit="1"/>
    <col min="13321" max="13321" width="10.88671875" style="136" bestFit="1" customWidth="1"/>
    <col min="13322" max="13322" width="9.109375" style="136"/>
    <col min="13323" max="13323" width="20.88671875" style="136" customWidth="1"/>
    <col min="13324" max="13568" width="9.109375" style="136"/>
    <col min="13569" max="13569" width="4.44140625" style="136" customWidth="1"/>
    <col min="13570" max="13570" width="0" style="136" hidden="1" customWidth="1"/>
    <col min="13571" max="13571" width="35.33203125" style="136" customWidth="1"/>
    <col min="13572" max="13572" width="7.5546875" style="136" bestFit="1" customWidth="1"/>
    <col min="13573" max="13573" width="8.109375" style="136" customWidth="1"/>
    <col min="13574" max="13574" width="11.109375" style="136" bestFit="1" customWidth="1"/>
    <col min="13575" max="13576" width="9.109375" style="136" bestFit="1"/>
    <col min="13577" max="13577" width="10.88671875" style="136" bestFit="1" customWidth="1"/>
    <col min="13578" max="13578" width="9.109375" style="136"/>
    <col min="13579" max="13579" width="20.88671875" style="136" customWidth="1"/>
    <col min="13580" max="13824" width="9.109375" style="136"/>
    <col min="13825" max="13825" width="4.44140625" style="136" customWidth="1"/>
    <col min="13826" max="13826" width="0" style="136" hidden="1" customWidth="1"/>
    <col min="13827" max="13827" width="35.33203125" style="136" customWidth="1"/>
    <col min="13828" max="13828" width="7.5546875" style="136" bestFit="1" customWidth="1"/>
    <col min="13829" max="13829" width="8.109375" style="136" customWidth="1"/>
    <col min="13830" max="13830" width="11.109375" style="136" bestFit="1" customWidth="1"/>
    <col min="13831" max="13832" width="9.109375" style="136" bestFit="1"/>
    <col min="13833" max="13833" width="10.88671875" style="136" bestFit="1" customWidth="1"/>
    <col min="13834" max="13834" width="9.109375" style="136"/>
    <col min="13835" max="13835" width="20.88671875" style="136" customWidth="1"/>
    <col min="13836" max="14080" width="9.109375" style="136"/>
    <col min="14081" max="14081" width="4.44140625" style="136" customWidth="1"/>
    <col min="14082" max="14082" width="0" style="136" hidden="1" customWidth="1"/>
    <col min="14083" max="14083" width="35.33203125" style="136" customWidth="1"/>
    <col min="14084" max="14084" width="7.5546875" style="136" bestFit="1" customWidth="1"/>
    <col min="14085" max="14085" width="8.109375" style="136" customWidth="1"/>
    <col min="14086" max="14086" width="11.109375" style="136" bestFit="1" customWidth="1"/>
    <col min="14087" max="14088" width="9.109375" style="136" bestFit="1"/>
    <col min="14089" max="14089" width="10.88671875" style="136" bestFit="1" customWidth="1"/>
    <col min="14090" max="14090" width="9.109375" style="136"/>
    <col min="14091" max="14091" width="20.88671875" style="136" customWidth="1"/>
    <col min="14092" max="14336" width="9.109375" style="136"/>
    <col min="14337" max="14337" width="4.44140625" style="136" customWidth="1"/>
    <col min="14338" max="14338" width="0" style="136" hidden="1" customWidth="1"/>
    <col min="14339" max="14339" width="35.33203125" style="136" customWidth="1"/>
    <col min="14340" max="14340" width="7.5546875" style="136" bestFit="1" customWidth="1"/>
    <col min="14341" max="14341" width="8.109375" style="136" customWidth="1"/>
    <col min="14342" max="14342" width="11.109375" style="136" bestFit="1" customWidth="1"/>
    <col min="14343" max="14344" width="9.109375" style="136" bestFit="1"/>
    <col min="14345" max="14345" width="10.88671875" style="136" bestFit="1" customWidth="1"/>
    <col min="14346" max="14346" width="9.109375" style="136"/>
    <col min="14347" max="14347" width="20.88671875" style="136" customWidth="1"/>
    <col min="14348" max="14592" width="9.109375" style="136"/>
    <col min="14593" max="14593" width="4.44140625" style="136" customWidth="1"/>
    <col min="14594" max="14594" width="0" style="136" hidden="1" customWidth="1"/>
    <col min="14595" max="14595" width="35.33203125" style="136" customWidth="1"/>
    <col min="14596" max="14596" width="7.5546875" style="136" bestFit="1" customWidth="1"/>
    <col min="14597" max="14597" width="8.109375" style="136" customWidth="1"/>
    <col min="14598" max="14598" width="11.109375" style="136" bestFit="1" customWidth="1"/>
    <col min="14599" max="14600" width="9.109375" style="136" bestFit="1"/>
    <col min="14601" max="14601" width="10.88671875" style="136" bestFit="1" customWidth="1"/>
    <col min="14602" max="14602" width="9.109375" style="136"/>
    <col min="14603" max="14603" width="20.88671875" style="136" customWidth="1"/>
    <col min="14604" max="14848" width="9.109375" style="136"/>
    <col min="14849" max="14849" width="4.44140625" style="136" customWidth="1"/>
    <col min="14850" max="14850" width="0" style="136" hidden="1" customWidth="1"/>
    <col min="14851" max="14851" width="35.33203125" style="136" customWidth="1"/>
    <col min="14852" max="14852" width="7.5546875" style="136" bestFit="1" customWidth="1"/>
    <col min="14853" max="14853" width="8.109375" style="136" customWidth="1"/>
    <col min="14854" max="14854" width="11.109375" style="136" bestFit="1" customWidth="1"/>
    <col min="14855" max="14856" width="9.109375" style="136" bestFit="1"/>
    <col min="14857" max="14857" width="10.88671875" style="136" bestFit="1" customWidth="1"/>
    <col min="14858" max="14858" width="9.109375" style="136"/>
    <col min="14859" max="14859" width="20.88671875" style="136" customWidth="1"/>
    <col min="14860" max="15104" width="9.109375" style="136"/>
    <col min="15105" max="15105" width="4.44140625" style="136" customWidth="1"/>
    <col min="15106" max="15106" width="0" style="136" hidden="1" customWidth="1"/>
    <col min="15107" max="15107" width="35.33203125" style="136" customWidth="1"/>
    <col min="15108" max="15108" width="7.5546875" style="136" bestFit="1" customWidth="1"/>
    <col min="15109" max="15109" width="8.109375" style="136" customWidth="1"/>
    <col min="15110" max="15110" width="11.109375" style="136" bestFit="1" customWidth="1"/>
    <col min="15111" max="15112" width="9.109375" style="136" bestFit="1"/>
    <col min="15113" max="15113" width="10.88671875" style="136" bestFit="1" customWidth="1"/>
    <col min="15114" max="15114" width="9.109375" style="136"/>
    <col min="15115" max="15115" width="20.88671875" style="136" customWidth="1"/>
    <col min="15116" max="15360" width="9.109375" style="136"/>
    <col min="15361" max="15361" width="4.44140625" style="136" customWidth="1"/>
    <col min="15362" max="15362" width="0" style="136" hidden="1" customWidth="1"/>
    <col min="15363" max="15363" width="35.33203125" style="136" customWidth="1"/>
    <col min="15364" max="15364" width="7.5546875" style="136" bestFit="1" customWidth="1"/>
    <col min="15365" max="15365" width="8.109375" style="136" customWidth="1"/>
    <col min="15366" max="15366" width="11.109375" style="136" bestFit="1" customWidth="1"/>
    <col min="15367" max="15368" width="9.109375" style="136" bestFit="1"/>
    <col min="15369" max="15369" width="10.88671875" style="136" bestFit="1" customWidth="1"/>
    <col min="15370" max="15370" width="9.109375" style="136"/>
    <col min="15371" max="15371" width="20.88671875" style="136" customWidth="1"/>
    <col min="15372" max="15616" width="9.109375" style="136"/>
    <col min="15617" max="15617" width="4.44140625" style="136" customWidth="1"/>
    <col min="15618" max="15618" width="0" style="136" hidden="1" customWidth="1"/>
    <col min="15619" max="15619" width="35.33203125" style="136" customWidth="1"/>
    <col min="15620" max="15620" width="7.5546875" style="136" bestFit="1" customWidth="1"/>
    <col min="15621" max="15621" width="8.109375" style="136" customWidth="1"/>
    <col min="15622" max="15622" width="11.109375" style="136" bestFit="1" customWidth="1"/>
    <col min="15623" max="15624" width="9.109375" style="136" bestFit="1"/>
    <col min="15625" max="15625" width="10.88671875" style="136" bestFit="1" customWidth="1"/>
    <col min="15626" max="15626" width="9.109375" style="136"/>
    <col min="15627" max="15627" width="20.88671875" style="136" customWidth="1"/>
    <col min="15628" max="15872" width="9.109375" style="136"/>
    <col min="15873" max="15873" width="4.44140625" style="136" customWidth="1"/>
    <col min="15874" max="15874" width="0" style="136" hidden="1" customWidth="1"/>
    <col min="15875" max="15875" width="35.33203125" style="136" customWidth="1"/>
    <col min="15876" max="15876" width="7.5546875" style="136" bestFit="1" customWidth="1"/>
    <col min="15877" max="15877" width="8.109375" style="136" customWidth="1"/>
    <col min="15878" max="15878" width="11.109375" style="136" bestFit="1" customWidth="1"/>
    <col min="15879" max="15880" width="9.109375" style="136" bestFit="1"/>
    <col min="15881" max="15881" width="10.88671875" style="136" bestFit="1" customWidth="1"/>
    <col min="15882" max="15882" width="9.109375" style="136"/>
    <col min="15883" max="15883" width="20.88671875" style="136" customWidth="1"/>
    <col min="15884" max="16128" width="9.109375" style="136"/>
    <col min="16129" max="16129" width="4.44140625" style="136" customWidth="1"/>
    <col min="16130" max="16130" width="0" style="136" hidden="1" customWidth="1"/>
    <col min="16131" max="16131" width="35.33203125" style="136" customWidth="1"/>
    <col min="16132" max="16132" width="7.5546875" style="136" bestFit="1" customWidth="1"/>
    <col min="16133" max="16133" width="8.109375" style="136" customWidth="1"/>
    <col min="16134" max="16134" width="11.109375" style="136" bestFit="1" customWidth="1"/>
    <col min="16135" max="16136" width="9.109375" style="136" bestFit="1"/>
    <col min="16137" max="16137" width="10.88671875" style="136" bestFit="1" customWidth="1"/>
    <col min="16138" max="16138" width="9.109375" style="136"/>
    <col min="16139" max="16139" width="20.88671875" style="136" customWidth="1"/>
    <col min="16140" max="16384" width="9.109375" style="136"/>
  </cols>
  <sheetData>
    <row r="1" spans="1:11" x14ac:dyDescent="0.25">
      <c r="A1" s="212"/>
      <c r="B1" s="212"/>
      <c r="C1" s="213" t="s">
        <v>402</v>
      </c>
      <c r="D1" s="214"/>
      <c r="E1" s="215"/>
      <c r="F1" s="215"/>
      <c r="G1" s="188"/>
      <c r="H1" s="188"/>
      <c r="I1" s="216"/>
    </row>
    <row r="2" spans="1:11" x14ac:dyDescent="0.25">
      <c r="A2" s="212"/>
      <c r="B2" s="212"/>
      <c r="C2" s="217" t="s">
        <v>403</v>
      </c>
      <c r="D2" s="214"/>
      <c r="E2" s="215"/>
      <c r="F2" s="215"/>
      <c r="G2" s="188"/>
      <c r="H2" s="188"/>
      <c r="I2" s="216"/>
    </row>
    <row r="3" spans="1:11" s="224" customFormat="1" ht="10.199999999999999" x14ac:dyDescent="0.2">
      <c r="A3" s="218" t="s">
        <v>404</v>
      </c>
      <c r="B3" s="218" t="s">
        <v>334</v>
      </c>
      <c r="C3" s="219" t="s">
        <v>335</v>
      </c>
      <c r="D3" s="220" t="s">
        <v>3</v>
      </c>
      <c r="E3" s="221" t="s">
        <v>7</v>
      </c>
      <c r="F3" s="221" t="s">
        <v>336</v>
      </c>
      <c r="G3" s="221" t="s">
        <v>337</v>
      </c>
      <c r="H3" s="222" t="s">
        <v>338</v>
      </c>
      <c r="I3" s="223" t="s">
        <v>339</v>
      </c>
    </row>
    <row r="4" spans="1:11" ht="30.6" x14ac:dyDescent="0.25">
      <c r="A4" s="225">
        <v>1</v>
      </c>
      <c r="B4" s="225"/>
      <c r="C4" s="226" t="s">
        <v>405</v>
      </c>
      <c r="D4" s="227" t="s">
        <v>406</v>
      </c>
      <c r="E4" s="188">
        <v>0.25800000000000001</v>
      </c>
      <c r="F4" s="188"/>
      <c r="G4" s="188">
        <f t="shared" ref="G4:G21" si="0">E4*F4</f>
        <v>0</v>
      </c>
      <c r="H4" s="188">
        <f t="shared" ref="H4:H21" si="1">G4*0.22</f>
        <v>0</v>
      </c>
      <c r="I4" s="188">
        <f t="shared" ref="I4:I21" si="2">G4+H4</f>
        <v>0</v>
      </c>
    </row>
    <row r="5" spans="1:11" ht="20.399999999999999" x14ac:dyDescent="0.25">
      <c r="A5" s="225">
        <v>2</v>
      </c>
      <c r="B5" s="225"/>
      <c r="C5" s="228" t="s">
        <v>407</v>
      </c>
      <c r="D5" s="229" t="s">
        <v>22</v>
      </c>
      <c r="E5" s="188">
        <v>1</v>
      </c>
      <c r="F5" s="230"/>
      <c r="G5" s="188">
        <f t="shared" si="0"/>
        <v>0</v>
      </c>
      <c r="H5" s="188">
        <f t="shared" si="1"/>
        <v>0</v>
      </c>
      <c r="I5" s="188">
        <f t="shared" si="2"/>
        <v>0</v>
      </c>
    </row>
    <row r="6" spans="1:11" ht="40.799999999999997" x14ac:dyDescent="0.25">
      <c r="A6" s="225">
        <v>3</v>
      </c>
      <c r="B6" s="225"/>
      <c r="C6" s="231" t="s">
        <v>408</v>
      </c>
      <c r="D6" s="229" t="s">
        <v>22</v>
      </c>
      <c r="E6" s="232">
        <v>5</v>
      </c>
      <c r="F6" s="232"/>
      <c r="G6" s="188">
        <f t="shared" si="0"/>
        <v>0</v>
      </c>
      <c r="H6" s="188">
        <f t="shared" si="1"/>
        <v>0</v>
      </c>
      <c r="I6" s="188">
        <f t="shared" si="2"/>
        <v>0</v>
      </c>
      <c r="K6" s="233"/>
    </row>
    <row r="7" spans="1:11" ht="90" customHeight="1" x14ac:dyDescent="0.25">
      <c r="A7" s="225">
        <v>4</v>
      </c>
      <c r="B7" s="225"/>
      <c r="C7" s="228" t="s">
        <v>409</v>
      </c>
      <c r="D7" s="234" t="s">
        <v>26</v>
      </c>
      <c r="E7" s="232">
        <v>5</v>
      </c>
      <c r="F7" s="232"/>
      <c r="G7" s="188">
        <f t="shared" si="0"/>
        <v>0</v>
      </c>
      <c r="H7" s="188">
        <f t="shared" si="1"/>
        <v>0</v>
      </c>
      <c r="I7" s="188">
        <f t="shared" si="2"/>
        <v>0</v>
      </c>
      <c r="J7" s="235"/>
      <c r="K7" s="233"/>
    </row>
    <row r="8" spans="1:11" ht="102" customHeight="1" x14ac:dyDescent="0.25">
      <c r="A8" s="225">
        <v>5</v>
      </c>
      <c r="B8" s="225"/>
      <c r="C8" s="228" t="s">
        <v>410</v>
      </c>
      <c r="D8" s="234" t="s">
        <v>26</v>
      </c>
      <c r="E8" s="232">
        <v>8</v>
      </c>
      <c r="F8" s="232"/>
      <c r="G8" s="188">
        <f t="shared" si="0"/>
        <v>0</v>
      </c>
      <c r="H8" s="188">
        <f t="shared" si="1"/>
        <v>0</v>
      </c>
      <c r="I8" s="188">
        <f t="shared" si="2"/>
        <v>0</v>
      </c>
      <c r="J8" s="235"/>
      <c r="K8" s="233"/>
    </row>
    <row r="9" spans="1:11" ht="102.75" customHeight="1" x14ac:dyDescent="0.25">
      <c r="A9" s="225">
        <v>6</v>
      </c>
      <c r="B9" s="225"/>
      <c r="C9" s="228" t="s">
        <v>411</v>
      </c>
      <c r="D9" s="234" t="s">
        <v>26</v>
      </c>
      <c r="E9" s="232">
        <v>203</v>
      </c>
      <c r="F9" s="232"/>
      <c r="G9" s="188">
        <f t="shared" si="0"/>
        <v>0</v>
      </c>
      <c r="H9" s="188">
        <f t="shared" si="1"/>
        <v>0</v>
      </c>
      <c r="I9" s="188">
        <f t="shared" si="2"/>
        <v>0</v>
      </c>
      <c r="J9" s="235"/>
      <c r="K9" s="233"/>
    </row>
    <row r="10" spans="1:11" ht="102" customHeight="1" x14ac:dyDescent="0.25">
      <c r="A10" s="225">
        <v>7</v>
      </c>
      <c r="B10" s="225"/>
      <c r="C10" s="228" t="s">
        <v>412</v>
      </c>
      <c r="D10" s="234" t="s">
        <v>26</v>
      </c>
      <c r="E10" s="232">
        <v>42</v>
      </c>
      <c r="F10" s="232"/>
      <c r="G10" s="188">
        <f t="shared" si="0"/>
        <v>0</v>
      </c>
      <c r="H10" s="188">
        <f t="shared" si="1"/>
        <v>0</v>
      </c>
      <c r="I10" s="188">
        <f t="shared" si="2"/>
        <v>0</v>
      </c>
      <c r="J10" s="235"/>
      <c r="K10" s="233"/>
    </row>
    <row r="11" spans="1:11" ht="101.25" customHeight="1" x14ac:dyDescent="0.25">
      <c r="A11" s="225">
        <v>8</v>
      </c>
      <c r="B11" s="225"/>
      <c r="C11" s="228" t="s">
        <v>413</v>
      </c>
      <c r="D11" s="234" t="s">
        <v>26</v>
      </c>
      <c r="E11" s="232">
        <v>203</v>
      </c>
      <c r="F11" s="232"/>
      <c r="G11" s="188">
        <f t="shared" si="0"/>
        <v>0</v>
      </c>
      <c r="H11" s="188">
        <f t="shared" si="1"/>
        <v>0</v>
      </c>
      <c r="I11" s="188">
        <f t="shared" si="2"/>
        <v>0</v>
      </c>
      <c r="J11" s="235"/>
      <c r="K11" s="233"/>
    </row>
    <row r="12" spans="1:11" ht="23.25" customHeight="1" x14ac:dyDescent="0.25">
      <c r="A12" s="225">
        <v>9</v>
      </c>
      <c r="B12" s="225"/>
      <c r="C12" s="231" t="s">
        <v>414</v>
      </c>
      <c r="D12" s="229" t="s">
        <v>8</v>
      </c>
      <c r="E12" s="232">
        <v>2</v>
      </c>
      <c r="F12" s="232"/>
      <c r="G12" s="188">
        <f t="shared" si="0"/>
        <v>0</v>
      </c>
      <c r="H12" s="188">
        <f t="shared" si="1"/>
        <v>0</v>
      </c>
      <c r="I12" s="188">
        <f t="shared" si="2"/>
        <v>0</v>
      </c>
    </row>
    <row r="13" spans="1:11" ht="23.25" customHeight="1" x14ac:dyDescent="0.25">
      <c r="A13" s="225">
        <v>10</v>
      </c>
      <c r="B13" s="225"/>
      <c r="C13" s="231" t="s">
        <v>415</v>
      </c>
      <c r="D13" s="229" t="s">
        <v>8</v>
      </c>
      <c r="E13" s="232">
        <v>7</v>
      </c>
      <c r="F13" s="232"/>
      <c r="G13" s="188">
        <f t="shared" si="0"/>
        <v>0</v>
      </c>
      <c r="H13" s="188">
        <f t="shared" si="1"/>
        <v>0</v>
      </c>
      <c r="I13" s="188">
        <f t="shared" si="2"/>
        <v>0</v>
      </c>
    </row>
    <row r="14" spans="1:11" ht="23.25" customHeight="1" x14ac:dyDescent="0.25">
      <c r="A14" s="225">
        <v>11</v>
      </c>
      <c r="B14" s="225"/>
      <c r="C14" s="231" t="s">
        <v>416</v>
      </c>
      <c r="D14" s="229" t="s">
        <v>8</v>
      </c>
      <c r="E14" s="232">
        <v>1</v>
      </c>
      <c r="F14" s="232"/>
      <c r="G14" s="188">
        <f t="shared" si="0"/>
        <v>0</v>
      </c>
      <c r="H14" s="188">
        <f t="shared" si="1"/>
        <v>0</v>
      </c>
      <c r="I14" s="188">
        <f t="shared" si="2"/>
        <v>0</v>
      </c>
    </row>
    <row r="15" spans="1:11" ht="23.25" customHeight="1" x14ac:dyDescent="0.25">
      <c r="A15" s="225">
        <v>12</v>
      </c>
      <c r="B15" s="225"/>
      <c r="C15" s="231" t="s">
        <v>417</v>
      </c>
      <c r="D15" s="229" t="s">
        <v>8</v>
      </c>
      <c r="E15" s="232">
        <v>7</v>
      </c>
      <c r="F15" s="232"/>
      <c r="G15" s="188">
        <f t="shared" si="0"/>
        <v>0</v>
      </c>
      <c r="H15" s="188">
        <f t="shared" si="1"/>
        <v>0</v>
      </c>
      <c r="I15" s="188">
        <f t="shared" si="2"/>
        <v>0</v>
      </c>
    </row>
    <row r="16" spans="1:11" ht="20.399999999999999" x14ac:dyDescent="0.25">
      <c r="A16" s="225">
        <v>13</v>
      </c>
      <c r="B16" s="225"/>
      <c r="C16" s="228" t="s">
        <v>418</v>
      </c>
      <c r="D16" s="234" t="s">
        <v>10</v>
      </c>
      <c r="E16" s="232">
        <v>20</v>
      </c>
      <c r="F16" s="188"/>
      <c r="G16" s="188">
        <f t="shared" si="0"/>
        <v>0</v>
      </c>
      <c r="H16" s="188">
        <f t="shared" si="1"/>
        <v>0</v>
      </c>
      <c r="I16" s="188">
        <f t="shared" si="2"/>
        <v>0</v>
      </c>
      <c r="J16" s="236"/>
    </row>
    <row r="17" spans="1:11" ht="20.399999999999999" x14ac:dyDescent="0.25">
      <c r="A17" s="225">
        <v>14</v>
      </c>
      <c r="B17" s="225"/>
      <c r="C17" s="237" t="s">
        <v>419</v>
      </c>
      <c r="D17" s="234" t="s">
        <v>10</v>
      </c>
      <c r="E17" s="232">
        <v>20</v>
      </c>
      <c r="F17" s="232"/>
      <c r="G17" s="188">
        <f t="shared" si="0"/>
        <v>0</v>
      </c>
      <c r="H17" s="188">
        <f t="shared" si="1"/>
        <v>0</v>
      </c>
      <c r="I17" s="188">
        <f t="shared" si="2"/>
        <v>0</v>
      </c>
      <c r="J17" s="236"/>
    </row>
    <row r="18" spans="1:11" ht="35.25" customHeight="1" x14ac:dyDescent="0.25">
      <c r="A18" s="225">
        <v>15</v>
      </c>
      <c r="B18" s="225"/>
      <c r="C18" s="231" t="s">
        <v>420</v>
      </c>
      <c r="D18" s="227" t="s">
        <v>10</v>
      </c>
      <c r="E18" s="188">
        <v>8</v>
      </c>
      <c r="F18" s="188"/>
      <c r="G18" s="188">
        <f t="shared" si="0"/>
        <v>0</v>
      </c>
      <c r="H18" s="188">
        <f t="shared" si="1"/>
        <v>0</v>
      </c>
      <c r="I18" s="188">
        <f t="shared" si="2"/>
        <v>0</v>
      </c>
    </row>
    <row r="19" spans="1:11" ht="30.6" x14ac:dyDescent="0.25">
      <c r="A19" s="225">
        <v>16</v>
      </c>
      <c r="B19" s="225"/>
      <c r="C19" s="228" t="s">
        <v>421</v>
      </c>
      <c r="D19" s="234" t="s">
        <v>10</v>
      </c>
      <c r="E19" s="232">
        <v>10</v>
      </c>
      <c r="F19" s="232"/>
      <c r="G19" s="188">
        <f t="shared" si="0"/>
        <v>0</v>
      </c>
      <c r="H19" s="188">
        <f t="shared" si="1"/>
        <v>0</v>
      </c>
      <c r="I19" s="188">
        <f t="shared" si="2"/>
        <v>0</v>
      </c>
    </row>
    <row r="20" spans="1:11" ht="33.75" customHeight="1" x14ac:dyDescent="0.25">
      <c r="A20" s="225">
        <v>17</v>
      </c>
      <c r="B20" s="225"/>
      <c r="C20" s="228" t="s">
        <v>422</v>
      </c>
      <c r="D20" s="234" t="s">
        <v>22</v>
      </c>
      <c r="E20" s="232">
        <v>1</v>
      </c>
      <c r="F20" s="232"/>
      <c r="G20" s="188">
        <f t="shared" si="0"/>
        <v>0</v>
      </c>
      <c r="H20" s="188">
        <f t="shared" si="1"/>
        <v>0</v>
      </c>
      <c r="I20" s="188">
        <f t="shared" si="2"/>
        <v>0</v>
      </c>
    </row>
    <row r="21" spans="1:11" ht="46.5" customHeight="1" x14ac:dyDescent="0.25">
      <c r="A21" s="225">
        <v>18</v>
      </c>
      <c r="B21" s="225"/>
      <c r="C21" s="237" t="s">
        <v>423</v>
      </c>
      <c r="D21" s="234" t="s">
        <v>8</v>
      </c>
      <c r="E21" s="232">
        <v>35</v>
      </c>
      <c r="F21" s="188"/>
      <c r="G21" s="188">
        <f t="shared" si="0"/>
        <v>0</v>
      </c>
      <c r="H21" s="188">
        <f t="shared" si="1"/>
        <v>0</v>
      </c>
      <c r="I21" s="188">
        <f t="shared" si="2"/>
        <v>0</v>
      </c>
    </row>
    <row r="22" spans="1:11" s="243" customFormat="1" x14ac:dyDescent="0.25">
      <c r="A22" s="238"/>
      <c r="B22" s="238"/>
      <c r="C22" s="239" t="s">
        <v>424</v>
      </c>
      <c r="D22" s="240"/>
      <c r="E22" s="241"/>
      <c r="F22" s="241"/>
      <c r="G22" s="242"/>
      <c r="H22" s="241"/>
      <c r="I22" s="241"/>
    </row>
    <row r="23" spans="1:11" s="243" customFormat="1" x14ac:dyDescent="0.25">
      <c r="A23" s="238"/>
      <c r="B23" s="238"/>
      <c r="C23" s="239" t="s">
        <v>425</v>
      </c>
      <c r="D23" s="240"/>
      <c r="E23" s="241"/>
      <c r="F23" s="241"/>
      <c r="G23" s="242"/>
      <c r="H23" s="241"/>
      <c r="I23" s="241"/>
    </row>
    <row r="24" spans="1:11" s="243" customFormat="1" x14ac:dyDescent="0.25">
      <c r="A24" s="238"/>
      <c r="B24" s="238"/>
      <c r="C24" s="239" t="s">
        <v>426</v>
      </c>
      <c r="D24" s="240"/>
      <c r="E24" s="241"/>
      <c r="F24" s="241"/>
      <c r="G24" s="242"/>
      <c r="H24" s="241"/>
      <c r="I24" s="241"/>
    </row>
    <row r="25" spans="1:11" s="243" customFormat="1" x14ac:dyDescent="0.25">
      <c r="A25" s="238"/>
      <c r="B25" s="238"/>
      <c r="C25" s="239" t="s">
        <v>427</v>
      </c>
      <c r="D25" s="240"/>
      <c r="E25" s="241"/>
      <c r="F25" s="241"/>
      <c r="G25" s="242"/>
      <c r="H25" s="241"/>
      <c r="I25" s="241"/>
    </row>
    <row r="26" spans="1:11" s="243" customFormat="1" x14ac:dyDescent="0.25">
      <c r="A26" s="238"/>
      <c r="B26" s="238"/>
      <c r="C26" s="239" t="s">
        <v>428</v>
      </c>
      <c r="D26" s="240"/>
      <c r="E26" s="241"/>
      <c r="F26" s="241"/>
      <c r="G26" s="242"/>
      <c r="H26" s="241"/>
      <c r="I26" s="241"/>
    </row>
    <row r="27" spans="1:11" s="243" customFormat="1" x14ac:dyDescent="0.25">
      <c r="A27" s="238"/>
      <c r="B27" s="238"/>
      <c r="C27" s="239" t="s">
        <v>429</v>
      </c>
      <c r="D27" s="240"/>
      <c r="E27" s="241"/>
      <c r="F27" s="241"/>
      <c r="G27" s="242"/>
      <c r="H27" s="241"/>
      <c r="I27" s="241"/>
    </row>
    <row r="28" spans="1:11" s="243" customFormat="1" x14ac:dyDescent="0.25">
      <c r="A28" s="238"/>
      <c r="B28" s="238"/>
      <c r="C28" s="239" t="s">
        <v>430</v>
      </c>
      <c r="D28" s="240"/>
      <c r="E28" s="241"/>
      <c r="F28" s="241"/>
      <c r="G28" s="242"/>
      <c r="H28" s="241"/>
      <c r="I28" s="241"/>
    </row>
    <row r="29" spans="1:11" ht="100.5" customHeight="1" x14ac:dyDescent="0.25">
      <c r="A29" s="225">
        <v>19</v>
      </c>
      <c r="B29" s="225"/>
      <c r="C29" s="231" t="s">
        <v>431</v>
      </c>
      <c r="D29" s="229" t="s">
        <v>8</v>
      </c>
      <c r="E29" s="232">
        <v>1</v>
      </c>
      <c r="F29" s="232"/>
      <c r="G29" s="188">
        <f t="shared" ref="G29:G35" si="3">E29*F29</f>
        <v>0</v>
      </c>
      <c r="H29" s="188">
        <f t="shared" ref="H29:H35" si="4">G29*0.22</f>
        <v>0</v>
      </c>
      <c r="I29" s="188">
        <f t="shared" ref="I29:I36" si="5">G29+H29</f>
        <v>0</v>
      </c>
    </row>
    <row r="30" spans="1:11" ht="102" x14ac:dyDescent="0.25">
      <c r="A30" s="225">
        <v>20</v>
      </c>
      <c r="B30" s="225"/>
      <c r="C30" s="231" t="s">
        <v>432</v>
      </c>
      <c r="D30" s="229" t="s">
        <v>8</v>
      </c>
      <c r="E30" s="232">
        <v>1</v>
      </c>
      <c r="F30" s="232"/>
      <c r="G30" s="188">
        <f>E30*F30</f>
        <v>0</v>
      </c>
      <c r="H30" s="188">
        <f>G30*0.22</f>
        <v>0</v>
      </c>
      <c r="I30" s="188">
        <f>G30+H30</f>
        <v>0</v>
      </c>
    </row>
    <row r="31" spans="1:11" ht="30.6" x14ac:dyDescent="0.25">
      <c r="A31" s="225">
        <v>21</v>
      </c>
      <c r="B31" s="225"/>
      <c r="C31" s="231" t="s">
        <v>433</v>
      </c>
      <c r="D31" s="229" t="s">
        <v>8</v>
      </c>
      <c r="E31" s="232">
        <v>3</v>
      </c>
      <c r="F31" s="232"/>
      <c r="G31" s="188">
        <f t="shared" si="3"/>
        <v>0</v>
      </c>
      <c r="H31" s="188">
        <f t="shared" si="4"/>
        <v>0</v>
      </c>
      <c r="I31" s="188">
        <f t="shared" si="5"/>
        <v>0</v>
      </c>
    </row>
    <row r="32" spans="1:11" ht="71.400000000000006" x14ac:dyDescent="0.25">
      <c r="A32" s="225">
        <v>22</v>
      </c>
      <c r="B32" s="225"/>
      <c r="C32" s="231" t="s">
        <v>434</v>
      </c>
      <c r="D32" s="229" t="s">
        <v>8</v>
      </c>
      <c r="E32" s="232">
        <v>3</v>
      </c>
      <c r="F32" s="232"/>
      <c r="G32" s="188">
        <f t="shared" si="3"/>
        <v>0</v>
      </c>
      <c r="H32" s="188">
        <f t="shared" si="4"/>
        <v>0</v>
      </c>
      <c r="I32" s="188">
        <f t="shared" si="5"/>
        <v>0</v>
      </c>
      <c r="K32" s="233"/>
    </row>
    <row r="33" spans="1:11" ht="81.599999999999994" x14ac:dyDescent="0.25">
      <c r="A33" s="225">
        <v>23</v>
      </c>
      <c r="B33" s="225"/>
      <c r="C33" s="231" t="s">
        <v>435</v>
      </c>
      <c r="D33" s="229" t="s">
        <v>8</v>
      </c>
      <c r="E33" s="232">
        <v>3</v>
      </c>
      <c r="F33" s="232"/>
      <c r="G33" s="188">
        <f t="shared" si="3"/>
        <v>0</v>
      </c>
      <c r="H33" s="188">
        <f t="shared" si="4"/>
        <v>0</v>
      </c>
      <c r="I33" s="188">
        <f t="shared" si="5"/>
        <v>0</v>
      </c>
      <c r="K33" s="233"/>
    </row>
    <row r="34" spans="1:11" ht="23.25" customHeight="1" x14ac:dyDescent="0.25">
      <c r="A34" s="225">
        <v>24</v>
      </c>
      <c r="B34" s="225"/>
      <c r="C34" s="228" t="s">
        <v>436</v>
      </c>
      <c r="D34" s="227" t="s">
        <v>406</v>
      </c>
      <c r="E34" s="188">
        <v>0.25800000000000001</v>
      </c>
      <c r="F34" s="188"/>
      <c r="G34" s="188">
        <f t="shared" si="3"/>
        <v>0</v>
      </c>
      <c r="H34" s="188">
        <f t="shared" si="4"/>
        <v>0</v>
      </c>
      <c r="I34" s="188">
        <f t="shared" si="5"/>
        <v>0</v>
      </c>
    </row>
    <row r="35" spans="1:11" x14ac:dyDescent="0.25">
      <c r="A35" s="244">
        <v>25</v>
      </c>
      <c r="B35" s="244"/>
      <c r="C35" s="245" t="s">
        <v>437</v>
      </c>
      <c r="D35" s="246" t="s">
        <v>438</v>
      </c>
      <c r="E35" s="247">
        <v>1</v>
      </c>
      <c r="F35" s="247"/>
      <c r="G35" s="247">
        <f t="shared" si="3"/>
        <v>0</v>
      </c>
      <c r="H35" s="247">
        <f t="shared" si="4"/>
        <v>0</v>
      </c>
      <c r="I35" s="247">
        <f t="shared" si="5"/>
        <v>0</v>
      </c>
    </row>
    <row r="36" spans="1:11" x14ac:dyDescent="0.25">
      <c r="A36" s="248"/>
      <c r="B36" s="248"/>
      <c r="C36" s="249" t="s">
        <v>439</v>
      </c>
      <c r="D36" s="250"/>
      <c r="E36" s="188"/>
      <c r="F36" s="188"/>
      <c r="G36" s="215">
        <f>SUM(G4:G35)</f>
        <v>0</v>
      </c>
      <c r="H36" s="215">
        <f>SUM(H4:H35)</f>
        <v>0</v>
      </c>
      <c r="I36" s="215">
        <f t="shared" si="5"/>
        <v>0</v>
      </c>
    </row>
    <row r="37" spans="1:11" x14ac:dyDescent="0.25">
      <c r="A37" s="248"/>
      <c r="B37" s="248"/>
      <c r="C37" s="249"/>
      <c r="D37" s="250"/>
      <c r="E37" s="188"/>
      <c r="F37" s="188"/>
      <c r="G37" s="188"/>
      <c r="H37" s="188"/>
      <c r="I37" s="216"/>
    </row>
    <row r="38" spans="1:11" x14ac:dyDescent="0.25">
      <c r="A38" s="248"/>
      <c r="B38" s="248"/>
      <c r="C38" s="228"/>
      <c r="D38" s="250"/>
      <c r="E38" s="188"/>
      <c r="F38" s="188"/>
      <c r="G38" s="188"/>
      <c r="H38" s="188"/>
      <c r="I38" s="216"/>
    </row>
    <row r="39" spans="1:11" s="224" customFormat="1" ht="10.199999999999999" x14ac:dyDescent="0.2">
      <c r="A39" s="218"/>
      <c r="B39" s="218"/>
      <c r="C39" s="219" t="s">
        <v>440</v>
      </c>
      <c r="D39" s="220"/>
      <c r="E39" s="221"/>
      <c r="F39" s="221"/>
      <c r="G39" s="221" t="s">
        <v>337</v>
      </c>
      <c r="H39" s="222" t="s">
        <v>338</v>
      </c>
      <c r="I39" s="223" t="s">
        <v>339</v>
      </c>
    </row>
    <row r="40" spans="1:11" x14ac:dyDescent="0.25">
      <c r="A40" s="248"/>
      <c r="B40" s="248"/>
      <c r="C40" s="213"/>
      <c r="D40" s="250"/>
      <c r="E40" s="188"/>
      <c r="F40" s="188"/>
      <c r="G40" s="188"/>
      <c r="H40" s="188"/>
      <c r="I40" s="216"/>
    </row>
    <row r="41" spans="1:11" x14ac:dyDescent="0.25">
      <c r="A41" s="251"/>
      <c r="B41" s="251"/>
      <c r="C41" s="252" t="s">
        <v>403</v>
      </c>
      <c r="D41" s="253"/>
      <c r="E41" s="247"/>
      <c r="F41" s="247"/>
      <c r="G41" s="247">
        <f>G36</f>
        <v>0</v>
      </c>
      <c r="H41" s="247">
        <f>G41*0.22</f>
        <v>0</v>
      </c>
      <c r="I41" s="247">
        <f>G41+H41</f>
        <v>0</v>
      </c>
    </row>
    <row r="42" spans="1:11" x14ac:dyDescent="0.25">
      <c r="A42" s="248"/>
      <c r="B42" s="248"/>
      <c r="C42" s="213" t="s">
        <v>439</v>
      </c>
      <c r="D42" s="254" t="s">
        <v>438</v>
      </c>
      <c r="E42" s="188"/>
      <c r="F42" s="188"/>
      <c r="G42" s="215">
        <f>SUM(G41:G41)</f>
        <v>0</v>
      </c>
      <c r="H42" s="215">
        <f>SUM(H41:H41)</f>
        <v>0</v>
      </c>
      <c r="I42" s="215">
        <f>G42+H42</f>
        <v>0</v>
      </c>
    </row>
  </sheetData>
  <pageMargins left="0.75" right="0.75" top="1" bottom="1" header="0" footer="0"/>
  <pageSetup paperSize="9" scale="8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0"/>
  <sheetViews>
    <sheetView tabSelected="1" view="pageBreakPreview" topLeftCell="A283" zoomScale="115" zoomScaleNormal="100" zoomScaleSheetLayoutView="115" workbookViewId="0">
      <selection activeCell="J74" sqref="J74"/>
    </sheetView>
  </sheetViews>
  <sheetFormatPr defaultRowHeight="14.4" x14ac:dyDescent="0.3"/>
  <cols>
    <col min="2" max="2" width="54.109375" customWidth="1"/>
  </cols>
  <sheetData>
    <row r="1" spans="1:6" x14ac:dyDescent="0.3">
      <c r="A1" s="372" t="s">
        <v>450</v>
      </c>
      <c r="B1" s="373" t="s">
        <v>451</v>
      </c>
      <c r="C1" s="374"/>
      <c r="D1" s="375"/>
      <c r="E1" s="376"/>
      <c r="F1" s="376"/>
    </row>
    <row r="2" spans="1:6" ht="15" thickBot="1" x14ac:dyDescent="0.35">
      <c r="A2" s="377" t="s">
        <v>212</v>
      </c>
      <c r="B2" s="378" t="s">
        <v>512</v>
      </c>
      <c r="C2" s="379"/>
      <c r="D2" s="380"/>
      <c r="E2" s="381"/>
      <c r="F2" s="382"/>
    </row>
    <row r="3" spans="1:6" ht="15" thickBot="1" x14ac:dyDescent="0.35">
      <c r="A3" s="383" t="s">
        <v>214</v>
      </c>
      <c r="B3" s="384" t="s">
        <v>453</v>
      </c>
      <c r="C3" s="385"/>
      <c r="D3" s="386"/>
      <c r="E3" s="387"/>
      <c r="F3" s="388"/>
    </row>
    <row r="4" spans="1:6" x14ac:dyDescent="0.3">
      <c r="A4" s="333"/>
      <c r="B4" s="264"/>
      <c r="C4" s="334"/>
      <c r="D4" s="335"/>
      <c r="E4" s="336"/>
      <c r="F4" s="337"/>
    </row>
    <row r="5" spans="1:6" ht="79.2" x14ac:dyDescent="0.3">
      <c r="A5" s="265" t="s">
        <v>454</v>
      </c>
      <c r="B5" s="338" t="s">
        <v>455</v>
      </c>
      <c r="C5" s="267" t="s">
        <v>456</v>
      </c>
      <c r="D5" s="267" t="s">
        <v>457</v>
      </c>
      <c r="E5" s="268" t="s">
        <v>458</v>
      </c>
      <c r="F5" s="268" t="s">
        <v>459</v>
      </c>
    </row>
    <row r="6" spans="1:6" x14ac:dyDescent="0.3">
      <c r="A6" s="339">
        <v>1</v>
      </c>
      <c r="B6" s="340"/>
      <c r="C6" s="341"/>
      <c r="D6" s="270"/>
      <c r="E6" s="342"/>
      <c r="F6" s="341"/>
    </row>
    <row r="7" spans="1:6" x14ac:dyDescent="0.3">
      <c r="A7" s="293">
        <f>COUNT(A6+1)</f>
        <v>1</v>
      </c>
      <c r="B7" s="299" t="s">
        <v>513</v>
      </c>
      <c r="C7" s="301"/>
      <c r="D7" s="300"/>
      <c r="E7" s="283"/>
      <c r="F7" s="283"/>
    </row>
    <row r="8" spans="1:6" ht="39.6" x14ac:dyDescent="0.3">
      <c r="A8" s="293"/>
      <c r="B8" s="302" t="s">
        <v>514</v>
      </c>
      <c r="C8" s="301"/>
      <c r="D8" s="300"/>
      <c r="E8" s="283"/>
      <c r="F8" s="283"/>
    </row>
    <row r="9" spans="1:6" ht="16.2" x14ac:dyDescent="0.3">
      <c r="A9" s="293"/>
      <c r="B9" s="302"/>
      <c r="C9" s="276">
        <v>155</v>
      </c>
      <c r="D9" s="300" t="s">
        <v>463</v>
      </c>
      <c r="E9" s="282"/>
      <c r="F9" s="283">
        <f>C9*E9</f>
        <v>0</v>
      </c>
    </row>
    <row r="10" spans="1:6" x14ac:dyDescent="0.3">
      <c r="A10" s="293"/>
      <c r="B10" s="302"/>
      <c r="C10" s="276"/>
      <c r="D10" s="300"/>
      <c r="E10" s="298"/>
      <c r="F10" s="283"/>
    </row>
    <row r="11" spans="1:6" x14ac:dyDescent="0.3">
      <c r="A11" s="343"/>
      <c r="B11" s="344"/>
      <c r="C11" s="271"/>
      <c r="D11" s="345"/>
      <c r="E11" s="313"/>
      <c r="F11" s="312"/>
    </row>
    <row r="12" spans="1:6" x14ac:dyDescent="0.3">
      <c r="A12" s="293">
        <f>COUNT($A$7:A11)+1</f>
        <v>2</v>
      </c>
      <c r="B12" s="346" t="s">
        <v>515</v>
      </c>
      <c r="C12" s="276"/>
      <c r="D12" s="300"/>
      <c r="E12" s="298"/>
      <c r="F12" s="301"/>
    </row>
    <row r="13" spans="1:6" ht="52.8" x14ac:dyDescent="0.3">
      <c r="A13" s="293"/>
      <c r="B13" s="302" t="s">
        <v>516</v>
      </c>
      <c r="C13" s="276"/>
      <c r="D13" s="300"/>
      <c r="E13" s="298"/>
      <c r="F13" s="301"/>
    </row>
    <row r="14" spans="1:6" ht="16.2" x14ac:dyDescent="0.3">
      <c r="A14" s="293"/>
      <c r="B14" s="302"/>
      <c r="C14" s="276">
        <v>200</v>
      </c>
      <c r="D14" s="300" t="s">
        <v>517</v>
      </c>
      <c r="E14" s="282"/>
      <c r="F14" s="283">
        <f>C14*E14</f>
        <v>0</v>
      </c>
    </row>
    <row r="15" spans="1:6" x14ac:dyDescent="0.3">
      <c r="A15" s="347"/>
      <c r="B15" s="348"/>
      <c r="C15" s="286"/>
      <c r="D15" s="349"/>
      <c r="E15" s="288"/>
      <c r="F15" s="289"/>
    </row>
    <row r="16" spans="1:6" x14ac:dyDescent="0.3">
      <c r="A16" s="269"/>
      <c r="B16" s="344"/>
      <c r="C16" s="271"/>
      <c r="D16" s="345"/>
      <c r="E16" s="313"/>
      <c r="F16" s="312"/>
    </row>
    <row r="17" spans="1:6" x14ac:dyDescent="0.3">
      <c r="A17" s="293">
        <f>COUNT($A$7:A16)+1</f>
        <v>3</v>
      </c>
      <c r="B17" s="299" t="s">
        <v>518</v>
      </c>
      <c r="C17" s="276"/>
      <c r="D17" s="300"/>
      <c r="E17" s="298"/>
      <c r="F17" s="301"/>
    </row>
    <row r="18" spans="1:6" ht="39.6" x14ac:dyDescent="0.3">
      <c r="A18" s="274"/>
      <c r="B18" s="302" t="s">
        <v>519</v>
      </c>
      <c r="C18" s="276"/>
      <c r="D18" s="300"/>
      <c r="E18" s="298"/>
      <c r="F18" s="301"/>
    </row>
    <row r="19" spans="1:6" ht="16.2" x14ac:dyDescent="0.3">
      <c r="A19" s="274"/>
      <c r="B19" s="302"/>
      <c r="C19" s="276">
        <v>20</v>
      </c>
      <c r="D19" s="300" t="s">
        <v>517</v>
      </c>
      <c r="E19" s="282"/>
      <c r="F19" s="283">
        <f>C19*E19</f>
        <v>0</v>
      </c>
    </row>
    <row r="20" spans="1:6" x14ac:dyDescent="0.3">
      <c r="A20" s="284"/>
      <c r="B20" s="348"/>
      <c r="C20" s="286"/>
      <c r="D20" s="349"/>
      <c r="E20" s="288"/>
      <c r="F20" s="289"/>
    </row>
    <row r="21" spans="1:6" x14ac:dyDescent="0.3">
      <c r="A21" s="269"/>
      <c r="B21" s="344"/>
      <c r="C21" s="271"/>
      <c r="D21" s="345"/>
      <c r="E21" s="313"/>
      <c r="F21" s="312"/>
    </row>
    <row r="22" spans="1:6" x14ac:dyDescent="0.3">
      <c r="A22" s="293">
        <f>COUNT($A$7:A21)+1</f>
        <v>4</v>
      </c>
      <c r="B22" s="299" t="s">
        <v>520</v>
      </c>
      <c r="C22" s="276"/>
      <c r="D22" s="300"/>
      <c r="E22" s="298"/>
      <c r="F22" s="283"/>
    </row>
    <row r="23" spans="1:6" ht="39.6" x14ac:dyDescent="0.3">
      <c r="A23" s="274"/>
      <c r="B23" s="302" t="s">
        <v>521</v>
      </c>
      <c r="C23" s="276"/>
      <c r="D23" s="300"/>
      <c r="E23" s="298"/>
      <c r="F23" s="283"/>
    </row>
    <row r="24" spans="1:6" x14ac:dyDescent="0.3">
      <c r="A24" s="274"/>
      <c r="B24" s="302"/>
      <c r="C24" s="276">
        <v>2</v>
      </c>
      <c r="D24" s="300" t="s">
        <v>522</v>
      </c>
      <c r="E24" s="282"/>
      <c r="F24" s="283">
        <f>C24*E24</f>
        <v>0</v>
      </c>
    </row>
    <row r="25" spans="1:6" x14ac:dyDescent="0.3">
      <c r="A25" s="284"/>
      <c r="B25" s="348"/>
      <c r="C25" s="286"/>
      <c r="D25" s="349"/>
      <c r="E25" s="288"/>
      <c r="F25" s="289"/>
    </row>
    <row r="26" spans="1:6" x14ac:dyDescent="0.3">
      <c r="A26" s="269"/>
      <c r="B26" s="344"/>
      <c r="C26" s="271"/>
      <c r="D26" s="345"/>
      <c r="E26" s="313"/>
      <c r="F26" s="292"/>
    </row>
    <row r="27" spans="1:6" x14ac:dyDescent="0.3">
      <c r="A27" s="293">
        <f>COUNT($A$7:A26)+1</f>
        <v>5</v>
      </c>
      <c r="B27" s="299" t="s">
        <v>523</v>
      </c>
      <c r="C27" s="276"/>
      <c r="D27" s="300"/>
      <c r="E27" s="298"/>
      <c r="F27" s="283"/>
    </row>
    <row r="28" spans="1:6" ht="26.4" x14ac:dyDescent="0.3">
      <c r="A28" s="274"/>
      <c r="B28" s="302" t="s">
        <v>524</v>
      </c>
      <c r="C28" s="276"/>
      <c r="D28" s="300"/>
      <c r="E28" s="298"/>
      <c r="F28" s="283"/>
    </row>
    <row r="29" spans="1:6" ht="16.2" x14ac:dyDescent="0.3">
      <c r="A29" s="274"/>
      <c r="B29" s="302"/>
      <c r="C29" s="276">
        <v>4</v>
      </c>
      <c r="D29" s="300" t="s">
        <v>463</v>
      </c>
      <c r="E29" s="282"/>
      <c r="F29" s="283">
        <f>C29*E29</f>
        <v>0</v>
      </c>
    </row>
    <row r="30" spans="1:6" x14ac:dyDescent="0.3">
      <c r="A30" s="284"/>
      <c r="B30" s="348"/>
      <c r="C30" s="286"/>
      <c r="D30" s="349"/>
      <c r="E30" s="288"/>
      <c r="F30" s="289"/>
    </row>
    <row r="31" spans="1:6" x14ac:dyDescent="0.3">
      <c r="A31" s="269"/>
      <c r="B31" s="344"/>
      <c r="C31" s="271"/>
      <c r="D31" s="345"/>
      <c r="E31" s="313"/>
      <c r="F31" s="312"/>
    </row>
    <row r="32" spans="1:6" x14ac:dyDescent="0.3">
      <c r="A32" s="293">
        <f>COUNT($A$7:A31)+1</f>
        <v>6</v>
      </c>
      <c r="B32" s="299" t="s">
        <v>525</v>
      </c>
      <c r="C32" s="276"/>
      <c r="D32" s="300"/>
      <c r="E32" s="298"/>
      <c r="F32" s="301"/>
    </row>
    <row r="33" spans="1:6" ht="66" x14ac:dyDescent="0.3">
      <c r="A33" s="274"/>
      <c r="B33" s="302" t="s">
        <v>526</v>
      </c>
      <c r="C33" s="276"/>
      <c r="D33" s="300"/>
      <c r="E33" s="298"/>
      <c r="F33" s="301"/>
    </row>
    <row r="34" spans="1:6" x14ac:dyDescent="0.3">
      <c r="A34" s="274"/>
      <c r="B34" s="299" t="s">
        <v>527</v>
      </c>
      <c r="C34" s="276"/>
      <c r="D34" s="300"/>
      <c r="E34" s="298"/>
      <c r="F34" s="301"/>
    </row>
    <row r="35" spans="1:6" ht="26.4" x14ac:dyDescent="0.3">
      <c r="A35" s="274"/>
      <c r="B35" s="302" t="s">
        <v>528</v>
      </c>
      <c r="C35" s="276">
        <v>20</v>
      </c>
      <c r="D35" s="300" t="s">
        <v>517</v>
      </c>
      <c r="E35" s="282"/>
      <c r="F35" s="283">
        <f>C35*E35</f>
        <v>0</v>
      </c>
    </row>
    <row r="36" spans="1:6" ht="26.4" x14ac:dyDescent="0.3">
      <c r="A36" s="274"/>
      <c r="B36" s="302" t="s">
        <v>529</v>
      </c>
      <c r="C36" s="276">
        <v>20</v>
      </c>
      <c r="D36" s="300" t="s">
        <v>517</v>
      </c>
      <c r="E36" s="282"/>
      <c r="F36" s="283">
        <f>C36*E36</f>
        <v>0</v>
      </c>
    </row>
    <row r="37" spans="1:6" x14ac:dyDescent="0.3">
      <c r="A37" s="284"/>
      <c r="B37" s="348"/>
      <c r="C37" s="286"/>
      <c r="D37" s="349"/>
      <c r="E37" s="288"/>
      <c r="F37" s="289"/>
    </row>
    <row r="38" spans="1:6" x14ac:dyDescent="0.3">
      <c r="A38" s="269"/>
      <c r="B38" s="340"/>
      <c r="C38" s="271"/>
      <c r="D38" s="345"/>
      <c r="E38" s="313"/>
      <c r="F38" s="292"/>
    </row>
    <row r="39" spans="1:6" x14ac:dyDescent="0.3">
      <c r="A39" s="293">
        <f>COUNT($A$7:A38)+1</f>
        <v>7</v>
      </c>
      <c r="B39" s="346" t="s">
        <v>530</v>
      </c>
      <c r="C39" s="276"/>
      <c r="D39" s="300"/>
      <c r="E39" s="298"/>
      <c r="F39" s="283"/>
    </row>
    <row r="40" spans="1:6" ht="26.4" x14ac:dyDescent="0.3">
      <c r="A40" s="274"/>
      <c r="B40" s="350" t="s">
        <v>531</v>
      </c>
      <c r="C40" s="276"/>
      <c r="D40" s="300"/>
      <c r="E40" s="298"/>
      <c r="F40" s="283"/>
    </row>
    <row r="41" spans="1:6" x14ac:dyDescent="0.3">
      <c r="A41" s="274"/>
      <c r="B41" s="351"/>
      <c r="C41" s="276">
        <v>2</v>
      </c>
      <c r="D41" s="300" t="s">
        <v>8</v>
      </c>
      <c r="E41" s="282"/>
      <c r="F41" s="283">
        <f t="shared" ref="F41" si="0">C41*E41</f>
        <v>0</v>
      </c>
    </row>
    <row r="42" spans="1:6" x14ac:dyDescent="0.3">
      <c r="A42" s="284"/>
      <c r="B42" s="352"/>
      <c r="C42" s="286"/>
      <c r="D42" s="349"/>
      <c r="E42" s="288"/>
      <c r="F42" s="289"/>
    </row>
    <row r="43" spans="1:6" x14ac:dyDescent="0.3">
      <c r="A43" s="269"/>
      <c r="B43" s="340"/>
      <c r="C43" s="271"/>
      <c r="D43" s="345"/>
      <c r="E43" s="313"/>
      <c r="F43" s="292"/>
    </row>
    <row r="44" spans="1:6" x14ac:dyDescent="0.3">
      <c r="A44" s="293">
        <f>COUNT($A$7:A43)+1</f>
        <v>8</v>
      </c>
      <c r="B44" s="299" t="s">
        <v>532</v>
      </c>
      <c r="C44" s="276"/>
      <c r="D44" s="300"/>
      <c r="E44" s="298"/>
      <c r="F44" s="283"/>
    </row>
    <row r="45" spans="1:6" x14ac:dyDescent="0.3">
      <c r="A45" s="274"/>
      <c r="B45" s="302" t="s">
        <v>533</v>
      </c>
      <c r="C45" s="276"/>
      <c r="D45" s="300"/>
      <c r="E45" s="298"/>
      <c r="F45" s="301"/>
    </row>
    <row r="46" spans="1:6" ht="16.2" x14ac:dyDescent="0.3">
      <c r="A46" s="274"/>
      <c r="B46" s="302"/>
      <c r="C46" s="276">
        <v>100</v>
      </c>
      <c r="D46" s="300" t="s">
        <v>517</v>
      </c>
      <c r="E46" s="282"/>
      <c r="F46" s="283">
        <f>C46*E46</f>
        <v>0</v>
      </c>
    </row>
    <row r="47" spans="1:6" x14ac:dyDescent="0.3">
      <c r="A47" s="284"/>
      <c r="B47" s="348"/>
      <c r="C47" s="286"/>
      <c r="D47" s="349"/>
      <c r="E47" s="288"/>
      <c r="F47" s="289"/>
    </row>
    <row r="48" spans="1:6" x14ac:dyDescent="0.3">
      <c r="A48" s="269"/>
      <c r="B48" s="344"/>
      <c r="C48" s="271"/>
      <c r="D48" s="345"/>
      <c r="E48" s="313"/>
      <c r="F48" s="292"/>
    </row>
    <row r="49" spans="1:6" x14ac:dyDescent="0.3">
      <c r="A49" s="293">
        <f>COUNT($A$7:A48)+1</f>
        <v>9</v>
      </c>
      <c r="B49" s="299" t="s">
        <v>534</v>
      </c>
      <c r="C49" s="276"/>
      <c r="D49" s="300"/>
      <c r="E49" s="298"/>
      <c r="F49" s="301"/>
    </row>
    <row r="50" spans="1:6" ht="39.6" x14ac:dyDescent="0.3">
      <c r="A50" s="274"/>
      <c r="B50" s="302" t="s">
        <v>535</v>
      </c>
      <c r="C50" s="276"/>
      <c r="D50" s="300"/>
      <c r="E50" s="298"/>
      <c r="F50" s="301"/>
    </row>
    <row r="51" spans="1:6" ht="16.2" x14ac:dyDescent="0.3">
      <c r="A51" s="274"/>
      <c r="B51" s="302" t="s">
        <v>536</v>
      </c>
      <c r="C51" s="276">
        <v>150</v>
      </c>
      <c r="D51" s="300" t="s">
        <v>537</v>
      </c>
      <c r="E51" s="282"/>
      <c r="F51" s="283">
        <f>C51*E51</f>
        <v>0</v>
      </c>
    </row>
    <row r="52" spans="1:6" ht="16.2" x14ac:dyDescent="0.3">
      <c r="A52" s="274"/>
      <c r="B52" s="302" t="s">
        <v>538</v>
      </c>
      <c r="C52" s="276">
        <v>40</v>
      </c>
      <c r="D52" s="300" t="s">
        <v>537</v>
      </c>
      <c r="E52" s="282"/>
      <c r="F52" s="283">
        <f>C52*E52</f>
        <v>0</v>
      </c>
    </row>
    <row r="53" spans="1:6" x14ac:dyDescent="0.3">
      <c r="A53" s="284"/>
      <c r="B53" s="348"/>
      <c r="C53" s="286"/>
      <c r="D53" s="349"/>
      <c r="E53" s="288"/>
      <c r="F53" s="289"/>
    </row>
    <row r="54" spans="1:6" x14ac:dyDescent="0.3">
      <c r="A54" s="269"/>
      <c r="B54" s="344"/>
      <c r="C54" s="271"/>
      <c r="D54" s="345"/>
      <c r="E54" s="313"/>
      <c r="F54" s="292"/>
    </row>
    <row r="55" spans="1:6" x14ac:dyDescent="0.3">
      <c r="A55" s="293">
        <f>COUNT($A$7:A54)+1</f>
        <v>10</v>
      </c>
      <c r="B55" s="299" t="s">
        <v>539</v>
      </c>
      <c r="C55" s="276"/>
      <c r="D55" s="300"/>
      <c r="E55" s="298"/>
      <c r="F55" s="283"/>
    </row>
    <row r="56" spans="1:6" ht="52.8" x14ac:dyDescent="0.3">
      <c r="A56" s="274"/>
      <c r="B56" s="302" t="s">
        <v>540</v>
      </c>
      <c r="C56" s="276"/>
      <c r="D56" s="300"/>
      <c r="E56" s="298"/>
      <c r="F56" s="283"/>
    </row>
    <row r="57" spans="1:6" ht="16.2" x14ac:dyDescent="0.3">
      <c r="A57" s="274"/>
      <c r="B57" s="302"/>
      <c r="C57" s="276">
        <v>35</v>
      </c>
      <c r="D57" s="300" t="s">
        <v>537</v>
      </c>
      <c r="E57" s="282"/>
      <c r="F57" s="283">
        <f>C57*E57</f>
        <v>0</v>
      </c>
    </row>
    <row r="58" spans="1:6" x14ac:dyDescent="0.3">
      <c r="A58" s="284"/>
      <c r="B58" s="348"/>
      <c r="C58" s="286"/>
      <c r="D58" s="349"/>
      <c r="E58" s="288"/>
      <c r="F58" s="289"/>
    </row>
    <row r="59" spans="1:6" x14ac:dyDescent="0.3">
      <c r="A59" s="269"/>
      <c r="B59" s="344"/>
      <c r="C59" s="271"/>
      <c r="D59" s="345"/>
      <c r="E59" s="313"/>
      <c r="F59" s="292"/>
    </row>
    <row r="60" spans="1:6" x14ac:dyDescent="0.3">
      <c r="A60" s="293">
        <f>COUNT($A$7:A59)+1</f>
        <v>11</v>
      </c>
      <c r="B60" s="299" t="s">
        <v>541</v>
      </c>
      <c r="C60" s="276"/>
      <c r="D60" s="300"/>
      <c r="E60" s="298"/>
      <c r="F60" s="283"/>
    </row>
    <row r="61" spans="1:6" ht="39.6" x14ac:dyDescent="0.3">
      <c r="A61" s="274"/>
      <c r="B61" s="302" t="s">
        <v>542</v>
      </c>
      <c r="C61" s="276"/>
      <c r="D61" s="300"/>
      <c r="E61" s="298"/>
      <c r="F61" s="283"/>
    </row>
    <row r="62" spans="1:6" ht="16.2" x14ac:dyDescent="0.3">
      <c r="A62" s="274"/>
      <c r="B62" s="302"/>
      <c r="C62" s="276">
        <v>30</v>
      </c>
      <c r="D62" s="300" t="s">
        <v>537</v>
      </c>
      <c r="E62" s="282"/>
      <c r="F62" s="283">
        <f>C62*E62</f>
        <v>0</v>
      </c>
    </row>
    <row r="63" spans="1:6" x14ac:dyDescent="0.3">
      <c r="A63" s="284"/>
      <c r="B63" s="348"/>
      <c r="C63" s="286"/>
      <c r="D63" s="349"/>
      <c r="E63" s="288"/>
      <c r="F63" s="289"/>
    </row>
    <row r="64" spans="1:6" x14ac:dyDescent="0.3">
      <c r="A64" s="269"/>
      <c r="B64" s="344"/>
      <c r="C64" s="271"/>
      <c r="D64" s="345"/>
      <c r="E64" s="313"/>
      <c r="F64" s="292"/>
    </row>
    <row r="65" spans="1:6" x14ac:dyDescent="0.3">
      <c r="A65" s="293">
        <f>COUNT($A$7:A64)+1</f>
        <v>12</v>
      </c>
      <c r="B65" s="299" t="s">
        <v>543</v>
      </c>
      <c r="C65" s="276"/>
      <c r="D65" s="300"/>
      <c r="E65" s="298"/>
      <c r="F65" s="283"/>
    </row>
    <row r="66" spans="1:6" ht="52.8" x14ac:dyDescent="0.3">
      <c r="A66" s="274"/>
      <c r="B66" s="302" t="s">
        <v>544</v>
      </c>
      <c r="C66" s="276"/>
      <c r="D66" s="300"/>
      <c r="E66" s="298"/>
      <c r="F66" s="283"/>
    </row>
    <row r="67" spans="1:6" ht="16.2" x14ac:dyDescent="0.3">
      <c r="A67" s="274"/>
      <c r="B67" s="302"/>
      <c r="C67" s="276">
        <v>70</v>
      </c>
      <c r="D67" s="300" t="s">
        <v>537</v>
      </c>
      <c r="E67" s="282"/>
      <c r="F67" s="283">
        <f>C67*E67</f>
        <v>0</v>
      </c>
    </row>
    <row r="68" spans="1:6" x14ac:dyDescent="0.3">
      <c r="A68" s="284"/>
      <c r="B68" s="348"/>
      <c r="C68" s="286"/>
      <c r="D68" s="349"/>
      <c r="E68" s="288"/>
      <c r="F68" s="289"/>
    </row>
    <row r="69" spans="1:6" x14ac:dyDescent="0.3">
      <c r="A69" s="269"/>
      <c r="B69" s="344"/>
      <c r="C69" s="271"/>
      <c r="D69" s="345"/>
      <c r="E69" s="313"/>
      <c r="F69" s="292"/>
    </row>
    <row r="70" spans="1:6" x14ac:dyDescent="0.3">
      <c r="A70" s="293">
        <f>COUNT($A$7:A69)+1</f>
        <v>13</v>
      </c>
      <c r="B70" s="299" t="s">
        <v>545</v>
      </c>
      <c r="C70" s="276"/>
      <c r="D70" s="300"/>
      <c r="E70" s="298"/>
      <c r="F70" s="301"/>
    </row>
    <row r="71" spans="1:6" ht="39.6" x14ac:dyDescent="0.3">
      <c r="A71" s="274"/>
      <c r="B71" s="302" t="s">
        <v>546</v>
      </c>
      <c r="C71" s="276"/>
      <c r="D71" s="300"/>
      <c r="E71" s="298"/>
      <c r="F71" s="301"/>
    </row>
    <row r="72" spans="1:6" ht="16.2" x14ac:dyDescent="0.3">
      <c r="A72" s="274"/>
      <c r="B72" s="302"/>
      <c r="C72" s="276">
        <v>55</v>
      </c>
      <c r="D72" s="300" t="s">
        <v>537</v>
      </c>
      <c r="E72" s="282"/>
      <c r="F72" s="283">
        <f>C72*E72</f>
        <v>0</v>
      </c>
    </row>
    <row r="73" spans="1:6" x14ac:dyDescent="0.3">
      <c r="A73" s="284"/>
      <c r="B73" s="348"/>
      <c r="C73" s="286"/>
      <c r="D73" s="349"/>
      <c r="E73" s="288"/>
      <c r="F73" s="289"/>
    </row>
    <row r="74" spans="1:6" x14ac:dyDescent="0.3">
      <c r="A74" s="269"/>
      <c r="B74" s="340"/>
      <c r="C74" s="271"/>
      <c r="D74" s="353"/>
      <c r="E74" s="354"/>
      <c r="F74" s="270"/>
    </row>
    <row r="75" spans="1:6" x14ac:dyDescent="0.3">
      <c r="A75" s="293">
        <f>COUNT($A$7:A74)+1</f>
        <v>14</v>
      </c>
      <c r="B75" s="299" t="s">
        <v>547</v>
      </c>
      <c r="C75" s="276"/>
      <c r="D75" s="300"/>
      <c r="E75" s="298"/>
      <c r="F75" s="283"/>
    </row>
    <row r="76" spans="1:6" ht="26.4" x14ac:dyDescent="0.3">
      <c r="A76" s="274"/>
      <c r="B76" s="302" t="s">
        <v>548</v>
      </c>
      <c r="C76" s="276"/>
      <c r="D76" s="300"/>
      <c r="E76" s="298"/>
      <c r="F76" s="301"/>
    </row>
    <row r="77" spans="1:6" ht="16.2" x14ac:dyDescent="0.3">
      <c r="A77" s="274"/>
      <c r="B77" s="302"/>
      <c r="C77" s="276">
        <v>200</v>
      </c>
      <c r="D77" s="300" t="s">
        <v>537</v>
      </c>
      <c r="E77" s="282"/>
      <c r="F77" s="283">
        <f>C77*E77</f>
        <v>0</v>
      </c>
    </row>
    <row r="78" spans="1:6" x14ac:dyDescent="0.3">
      <c r="A78" s="284"/>
      <c r="B78" s="348"/>
      <c r="C78" s="286"/>
      <c r="D78" s="349"/>
      <c r="E78" s="288"/>
      <c r="F78" s="289"/>
    </row>
    <row r="79" spans="1:6" x14ac:dyDescent="0.3">
      <c r="A79" s="269"/>
      <c r="B79" s="344"/>
      <c r="C79" s="271"/>
      <c r="D79" s="345"/>
      <c r="E79" s="313"/>
      <c r="F79" s="292"/>
    </row>
    <row r="80" spans="1:6" x14ac:dyDescent="0.3">
      <c r="A80" s="293">
        <f>COUNT($A$7:A79)+1</f>
        <v>15</v>
      </c>
      <c r="B80" s="299" t="s">
        <v>549</v>
      </c>
      <c r="C80" s="276"/>
      <c r="D80" s="300"/>
      <c r="E80" s="298"/>
      <c r="F80" s="283"/>
    </row>
    <row r="81" spans="1:6" ht="26.4" x14ac:dyDescent="0.3">
      <c r="A81" s="274"/>
      <c r="B81" s="302" t="s">
        <v>550</v>
      </c>
      <c r="C81" s="276"/>
      <c r="D81" s="300"/>
      <c r="E81" s="298"/>
      <c r="F81" s="301"/>
    </row>
    <row r="82" spans="1:6" ht="16.2" x14ac:dyDescent="0.3">
      <c r="A82" s="274"/>
      <c r="B82" s="302"/>
      <c r="C82" s="276">
        <v>120</v>
      </c>
      <c r="D82" s="300" t="s">
        <v>463</v>
      </c>
      <c r="E82" s="282"/>
      <c r="F82" s="283">
        <f>C82*E82</f>
        <v>0</v>
      </c>
    </row>
    <row r="83" spans="1:6" x14ac:dyDescent="0.3">
      <c r="A83" s="284"/>
      <c r="B83" s="348"/>
      <c r="C83" s="286"/>
      <c r="D83" s="349"/>
      <c r="E83" s="288"/>
      <c r="F83" s="289"/>
    </row>
    <row r="84" spans="1:6" x14ac:dyDescent="0.3">
      <c r="A84" s="269"/>
      <c r="B84" s="344"/>
      <c r="C84" s="271"/>
      <c r="D84" s="345"/>
      <c r="E84" s="313"/>
      <c r="F84" s="292"/>
    </row>
    <row r="85" spans="1:6" x14ac:dyDescent="0.3">
      <c r="A85" s="293">
        <f>COUNT($A$7:A84)+1</f>
        <v>16</v>
      </c>
      <c r="B85" s="299" t="s">
        <v>551</v>
      </c>
      <c r="C85" s="276"/>
      <c r="D85" s="300"/>
      <c r="E85" s="298"/>
      <c r="F85" s="301"/>
    </row>
    <row r="86" spans="1:6" ht="26.4" x14ac:dyDescent="0.3">
      <c r="A86" s="274"/>
      <c r="B86" s="302" t="s">
        <v>552</v>
      </c>
      <c r="C86" s="276"/>
      <c r="D86" s="300"/>
      <c r="E86" s="298"/>
      <c r="F86" s="301"/>
    </row>
    <row r="87" spans="1:6" x14ac:dyDescent="0.3">
      <c r="A87" s="274"/>
      <c r="B87" s="302"/>
      <c r="C87" s="276">
        <v>3</v>
      </c>
      <c r="D87" s="300" t="s">
        <v>8</v>
      </c>
      <c r="E87" s="282"/>
      <c r="F87" s="283">
        <f>C87*E87</f>
        <v>0</v>
      </c>
    </row>
    <row r="88" spans="1:6" x14ac:dyDescent="0.3">
      <c r="A88" s="284"/>
      <c r="B88" s="348"/>
      <c r="C88" s="286"/>
      <c r="D88" s="349"/>
      <c r="E88" s="288"/>
      <c r="F88" s="289"/>
    </row>
    <row r="89" spans="1:6" x14ac:dyDescent="0.3">
      <c r="A89" s="269"/>
      <c r="B89" s="344"/>
      <c r="C89" s="271"/>
      <c r="D89" s="345"/>
      <c r="E89" s="313"/>
      <c r="F89" s="292"/>
    </row>
    <row r="90" spans="1:6" x14ac:dyDescent="0.3">
      <c r="A90" s="293">
        <f>COUNT($A$7:A89)+1</f>
        <v>17</v>
      </c>
      <c r="B90" s="299" t="s">
        <v>553</v>
      </c>
      <c r="C90" s="276"/>
      <c r="D90" s="300"/>
      <c r="E90" s="298"/>
      <c r="F90" s="283"/>
    </row>
    <row r="91" spans="1:6" x14ac:dyDescent="0.3">
      <c r="A91" s="274"/>
      <c r="B91" s="302" t="s">
        <v>554</v>
      </c>
      <c r="C91" s="276"/>
      <c r="D91" s="300"/>
      <c r="E91" s="298"/>
      <c r="F91" s="301"/>
    </row>
    <row r="92" spans="1:6" x14ac:dyDescent="0.3">
      <c r="A92" s="274"/>
      <c r="B92" s="302"/>
      <c r="C92" s="276">
        <v>3</v>
      </c>
      <c r="D92" s="300" t="s">
        <v>8</v>
      </c>
      <c r="E92" s="282"/>
      <c r="F92" s="283">
        <f>C92*E92</f>
        <v>0</v>
      </c>
    </row>
    <row r="93" spans="1:6" x14ac:dyDescent="0.3">
      <c r="A93" s="284"/>
      <c r="B93" s="348"/>
      <c r="C93" s="286"/>
      <c r="D93" s="349"/>
      <c r="E93" s="288"/>
      <c r="F93" s="289"/>
    </row>
    <row r="94" spans="1:6" x14ac:dyDescent="0.3">
      <c r="A94" s="269"/>
      <c r="B94" s="344"/>
      <c r="C94" s="271"/>
      <c r="D94" s="345"/>
      <c r="E94" s="313"/>
      <c r="F94" s="292"/>
    </row>
    <row r="95" spans="1:6" x14ac:dyDescent="0.3">
      <c r="A95" s="293">
        <f>COUNT($A$7:A94)+1</f>
        <v>18</v>
      </c>
      <c r="B95" s="299" t="s">
        <v>555</v>
      </c>
      <c r="C95" s="276"/>
      <c r="D95" s="300"/>
      <c r="E95" s="298"/>
      <c r="F95" s="283"/>
    </row>
    <row r="96" spans="1:6" ht="26.4" x14ac:dyDescent="0.3">
      <c r="A96" s="274"/>
      <c r="B96" s="302" t="s">
        <v>556</v>
      </c>
      <c r="C96" s="276"/>
      <c r="D96" s="300"/>
      <c r="E96" s="298"/>
      <c r="F96" s="283"/>
    </row>
    <row r="97" spans="1:6" ht="16.2" x14ac:dyDescent="0.3">
      <c r="A97" s="274"/>
      <c r="B97" s="302" t="s">
        <v>557</v>
      </c>
      <c r="C97" s="276">
        <v>45</v>
      </c>
      <c r="D97" s="300" t="s">
        <v>463</v>
      </c>
      <c r="E97" s="282"/>
      <c r="F97" s="283">
        <f t="shared" ref="F97:F102" si="1">C97*E97</f>
        <v>0</v>
      </c>
    </row>
    <row r="98" spans="1:6" ht="39.6" x14ac:dyDescent="0.3">
      <c r="A98" s="274"/>
      <c r="B98" s="355" t="s">
        <v>558</v>
      </c>
      <c r="C98" s="276"/>
      <c r="D98" s="300"/>
      <c r="E98" s="298"/>
      <c r="F98" s="283"/>
    </row>
    <row r="99" spans="1:6" ht="16.2" x14ac:dyDescent="0.3">
      <c r="A99" s="274"/>
      <c r="B99" s="299" t="s">
        <v>559</v>
      </c>
      <c r="C99" s="276">
        <v>45</v>
      </c>
      <c r="D99" s="300" t="s">
        <v>463</v>
      </c>
      <c r="E99" s="282"/>
      <c r="F99" s="283">
        <f t="shared" si="1"/>
        <v>0</v>
      </c>
    </row>
    <row r="100" spans="1:6" x14ac:dyDescent="0.3">
      <c r="A100" s="274"/>
      <c r="B100" s="302" t="s">
        <v>560</v>
      </c>
      <c r="C100" s="276">
        <v>20</v>
      </c>
      <c r="D100" s="300" t="s">
        <v>10</v>
      </c>
      <c r="E100" s="282"/>
      <c r="F100" s="283">
        <f t="shared" si="1"/>
        <v>0</v>
      </c>
    </row>
    <row r="101" spans="1:6" x14ac:dyDescent="0.3">
      <c r="A101" s="274"/>
      <c r="B101" s="302" t="s">
        <v>561</v>
      </c>
      <c r="C101" s="276">
        <v>300</v>
      </c>
      <c r="D101" s="300" t="s">
        <v>522</v>
      </c>
      <c r="E101" s="282"/>
      <c r="F101" s="283">
        <f t="shared" si="1"/>
        <v>0</v>
      </c>
    </row>
    <row r="102" spans="1:6" x14ac:dyDescent="0.3">
      <c r="A102" s="274"/>
      <c r="B102" s="302" t="s">
        <v>562</v>
      </c>
      <c r="C102" s="276">
        <v>1</v>
      </c>
      <c r="D102" s="300" t="s">
        <v>8</v>
      </c>
      <c r="E102" s="282"/>
      <c r="F102" s="283">
        <f t="shared" si="1"/>
        <v>0</v>
      </c>
    </row>
    <row r="103" spans="1:6" x14ac:dyDescent="0.3">
      <c r="A103" s="284"/>
      <c r="B103" s="348"/>
      <c r="C103" s="286"/>
      <c r="D103" s="349"/>
      <c r="E103" s="288"/>
      <c r="F103" s="289"/>
    </row>
    <row r="104" spans="1:6" x14ac:dyDescent="0.3">
      <c r="A104" s="269"/>
      <c r="B104" s="344"/>
      <c r="C104" s="271"/>
      <c r="D104" s="345"/>
      <c r="E104" s="313"/>
      <c r="F104" s="292"/>
    </row>
    <row r="105" spans="1:6" x14ac:dyDescent="0.3">
      <c r="A105" s="293">
        <f>COUNT($A$7:A104)+1</f>
        <v>19</v>
      </c>
      <c r="B105" s="299" t="s">
        <v>563</v>
      </c>
      <c r="C105" s="276"/>
      <c r="D105" s="300"/>
      <c r="E105" s="298"/>
      <c r="F105" s="301"/>
    </row>
    <row r="106" spans="1:6" x14ac:dyDescent="0.3">
      <c r="A106" s="274"/>
      <c r="B106" s="302" t="s">
        <v>564</v>
      </c>
      <c r="C106" s="276"/>
      <c r="D106" s="300"/>
      <c r="E106" s="298"/>
      <c r="F106" s="301"/>
    </row>
    <row r="107" spans="1:6" ht="16.2" x14ac:dyDescent="0.3">
      <c r="A107" s="274"/>
      <c r="B107" s="302"/>
      <c r="C107" s="276">
        <v>155</v>
      </c>
      <c r="D107" s="300" t="s">
        <v>463</v>
      </c>
      <c r="E107" s="282"/>
      <c r="F107" s="283">
        <f>C107*E107</f>
        <v>0</v>
      </c>
    </row>
    <row r="108" spans="1:6" x14ac:dyDescent="0.3">
      <c r="A108" s="284"/>
      <c r="B108" s="348"/>
      <c r="C108" s="286"/>
      <c r="D108" s="349"/>
      <c r="E108" s="288"/>
      <c r="F108" s="289"/>
    </row>
    <row r="109" spans="1:6" x14ac:dyDescent="0.3">
      <c r="A109" s="269"/>
      <c r="B109" s="340"/>
      <c r="C109" s="341"/>
      <c r="D109" s="270"/>
      <c r="E109" s="356"/>
      <c r="F109" s="341"/>
    </row>
    <row r="110" spans="1:6" x14ac:dyDescent="0.3">
      <c r="A110" s="293">
        <f>COUNT($A$7:A109)+1</f>
        <v>20</v>
      </c>
      <c r="B110" s="299" t="s">
        <v>565</v>
      </c>
      <c r="C110" s="301"/>
      <c r="D110" s="300"/>
      <c r="E110" s="357"/>
      <c r="F110" s="301"/>
    </row>
    <row r="111" spans="1:6" ht="66" x14ac:dyDescent="0.3">
      <c r="A111" s="274"/>
      <c r="B111" s="302" t="s">
        <v>566</v>
      </c>
      <c r="C111" s="301"/>
      <c r="D111" s="300"/>
      <c r="E111" s="298"/>
      <c r="F111" s="301"/>
    </row>
    <row r="112" spans="1:6" x14ac:dyDescent="0.3">
      <c r="A112" s="293"/>
      <c r="B112" s="358"/>
      <c r="C112" s="359"/>
      <c r="D112" s="360">
        <v>0.01</v>
      </c>
      <c r="E112" s="361"/>
      <c r="F112" s="283">
        <f>SUM(F7:F111)*D112</f>
        <v>0</v>
      </c>
    </row>
    <row r="113" spans="1:6" x14ac:dyDescent="0.3">
      <c r="A113" s="347"/>
      <c r="B113" s="362"/>
      <c r="C113" s="363"/>
      <c r="D113" s="364"/>
      <c r="E113" s="365"/>
      <c r="F113" s="289"/>
    </row>
    <row r="114" spans="1:6" x14ac:dyDescent="0.3">
      <c r="A114" s="269"/>
      <c r="B114" s="344"/>
      <c r="C114" s="312"/>
      <c r="D114" s="345"/>
      <c r="E114" s="366"/>
      <c r="F114" s="292"/>
    </row>
    <row r="115" spans="1:6" x14ac:dyDescent="0.3">
      <c r="A115" s="293">
        <f>COUNT($A$7:A114)+1</f>
        <v>21</v>
      </c>
      <c r="B115" s="299" t="s">
        <v>567</v>
      </c>
      <c r="C115" s="301"/>
      <c r="D115" s="300"/>
      <c r="E115" s="357"/>
      <c r="F115" s="283"/>
    </row>
    <row r="116" spans="1:6" ht="39.6" x14ac:dyDescent="0.3">
      <c r="A116" s="274"/>
      <c r="B116" s="302" t="s">
        <v>568</v>
      </c>
      <c r="C116" s="301"/>
      <c r="D116" s="300"/>
      <c r="E116" s="361"/>
      <c r="F116" s="283"/>
    </row>
    <row r="117" spans="1:6" x14ac:dyDescent="0.3">
      <c r="A117" s="274"/>
      <c r="B117" s="302"/>
      <c r="C117" s="359"/>
      <c r="D117" s="360">
        <v>0.05</v>
      </c>
      <c r="E117" s="361"/>
      <c r="F117" s="283">
        <f>SUM(F7:F110)*D117</f>
        <v>0</v>
      </c>
    </row>
    <row r="118" spans="1:6" x14ac:dyDescent="0.3">
      <c r="A118" s="284"/>
      <c r="B118" s="348"/>
      <c r="C118" s="311"/>
      <c r="D118" s="349"/>
      <c r="E118" s="365"/>
      <c r="F118" s="311"/>
    </row>
    <row r="119" spans="1:6" x14ac:dyDescent="0.3">
      <c r="A119" s="274"/>
      <c r="B119" s="302"/>
      <c r="C119" s="301"/>
      <c r="D119" s="300"/>
      <c r="E119" s="361"/>
      <c r="F119" s="301"/>
    </row>
    <row r="120" spans="1:6" x14ac:dyDescent="0.3">
      <c r="A120" s="293">
        <f>COUNT($A$7:A118)+1</f>
        <v>22</v>
      </c>
      <c r="B120" s="299" t="s">
        <v>569</v>
      </c>
      <c r="C120" s="301"/>
      <c r="D120" s="300"/>
      <c r="E120" s="361"/>
      <c r="F120" s="301"/>
    </row>
    <row r="121" spans="1:6" ht="26.4" x14ac:dyDescent="0.3">
      <c r="A121" s="274"/>
      <c r="B121" s="302" t="s">
        <v>501</v>
      </c>
      <c r="C121" s="359"/>
      <c r="D121" s="360">
        <v>0.1</v>
      </c>
      <c r="E121" s="361"/>
      <c r="F121" s="283">
        <f>SUM(F7:F110)*D121</f>
        <v>0</v>
      </c>
    </row>
    <row r="122" spans="1:6" x14ac:dyDescent="0.3">
      <c r="A122" s="284"/>
      <c r="B122" s="351"/>
      <c r="C122" s="301"/>
      <c r="D122" s="300"/>
      <c r="E122" s="367"/>
      <c r="F122" s="301"/>
    </row>
    <row r="123" spans="1:6" x14ac:dyDescent="0.3">
      <c r="A123" s="368"/>
      <c r="B123" s="369" t="s">
        <v>570</v>
      </c>
      <c r="C123" s="370"/>
      <c r="D123" s="319"/>
      <c r="E123" s="371" t="s">
        <v>349</v>
      </c>
      <c r="F123" s="371">
        <f>SUM(F9:F122)</f>
        <v>0</v>
      </c>
    </row>
    <row r="124" spans="1:6" x14ac:dyDescent="0.3">
      <c r="A124" s="259"/>
      <c r="B124" s="260"/>
      <c r="C124" s="261"/>
      <c r="D124" s="262"/>
      <c r="E124" s="263"/>
      <c r="F124" s="263"/>
    </row>
    <row r="125" spans="1:6" x14ac:dyDescent="0.3">
      <c r="A125" s="383" t="s">
        <v>268</v>
      </c>
      <c r="B125" s="389" t="s">
        <v>502</v>
      </c>
      <c r="C125" s="385"/>
      <c r="D125" s="386"/>
      <c r="E125" s="387"/>
      <c r="F125" s="388"/>
    </row>
    <row r="126" spans="1:6" x14ac:dyDescent="0.3">
      <c r="A126" s="333"/>
      <c r="B126" s="264"/>
      <c r="C126" s="334"/>
      <c r="D126" s="335"/>
      <c r="E126" s="336"/>
      <c r="F126" s="337"/>
    </row>
    <row r="127" spans="1:6" ht="79.2" x14ac:dyDescent="0.3">
      <c r="A127" s="265" t="s">
        <v>454</v>
      </c>
      <c r="B127" s="338" t="s">
        <v>455</v>
      </c>
      <c r="C127" s="267" t="s">
        <v>456</v>
      </c>
      <c r="D127" s="267" t="s">
        <v>457</v>
      </c>
      <c r="E127" s="268" t="s">
        <v>458</v>
      </c>
      <c r="F127" s="268" t="s">
        <v>459</v>
      </c>
    </row>
    <row r="128" spans="1:6" x14ac:dyDescent="0.3">
      <c r="A128" s="339">
        <v>1</v>
      </c>
      <c r="B128" s="340"/>
      <c r="C128" s="341"/>
      <c r="D128" s="270"/>
      <c r="E128" s="342"/>
      <c r="F128" s="341"/>
    </row>
    <row r="129" spans="1:6" x14ac:dyDescent="0.3">
      <c r="A129" s="293">
        <f>COUNT(A128+1)</f>
        <v>1</v>
      </c>
      <c r="B129" s="299" t="s">
        <v>513</v>
      </c>
      <c r="C129" s="301"/>
      <c r="D129" s="300"/>
      <c r="E129" s="283"/>
      <c r="F129" s="283"/>
    </row>
    <row r="130" spans="1:6" ht="39.6" x14ac:dyDescent="0.3">
      <c r="A130" s="293"/>
      <c r="B130" s="302" t="s">
        <v>514</v>
      </c>
      <c r="C130" s="301"/>
      <c r="D130" s="300"/>
      <c r="E130" s="283"/>
      <c r="F130" s="283"/>
    </row>
    <row r="131" spans="1:6" ht="16.2" x14ac:dyDescent="0.3">
      <c r="A131" s="293"/>
      <c r="B131" s="302"/>
      <c r="C131" s="276">
        <v>12</v>
      </c>
      <c r="D131" s="300" t="s">
        <v>463</v>
      </c>
      <c r="E131" s="282"/>
      <c r="F131" s="283">
        <f>C131*E131</f>
        <v>0</v>
      </c>
    </row>
    <row r="132" spans="1:6" x14ac:dyDescent="0.3">
      <c r="A132" s="293"/>
      <c r="B132" s="302"/>
      <c r="C132" s="276"/>
      <c r="D132" s="300"/>
      <c r="E132" s="298"/>
      <c r="F132" s="283"/>
    </row>
    <row r="133" spans="1:6" x14ac:dyDescent="0.3">
      <c r="A133" s="269"/>
      <c r="B133" s="340"/>
      <c r="C133" s="271"/>
      <c r="D133" s="345"/>
      <c r="E133" s="313"/>
      <c r="F133" s="292"/>
    </row>
    <row r="134" spans="1:6" x14ac:dyDescent="0.3">
      <c r="A134" s="293">
        <v>2</v>
      </c>
      <c r="B134" s="346" t="s">
        <v>530</v>
      </c>
      <c r="C134" s="276"/>
      <c r="D134" s="300"/>
      <c r="E134" s="298"/>
      <c r="F134" s="283"/>
    </row>
    <row r="135" spans="1:6" ht="26.4" x14ac:dyDescent="0.3">
      <c r="A135" s="274"/>
      <c r="B135" s="350" t="s">
        <v>531</v>
      </c>
      <c r="C135" s="276"/>
      <c r="D135" s="300"/>
      <c r="E135" s="298"/>
      <c r="F135" s="283"/>
    </row>
    <row r="136" spans="1:6" x14ac:dyDescent="0.3">
      <c r="A136" s="274"/>
      <c r="B136" s="351"/>
      <c r="C136" s="276">
        <v>1</v>
      </c>
      <c r="D136" s="300" t="s">
        <v>8</v>
      </c>
      <c r="E136" s="282"/>
      <c r="F136" s="283">
        <f>C136*E136</f>
        <v>0</v>
      </c>
    </row>
    <row r="137" spans="1:6" x14ac:dyDescent="0.3">
      <c r="A137" s="284"/>
      <c r="B137" s="352"/>
      <c r="C137" s="286"/>
      <c r="D137" s="349"/>
      <c r="E137" s="288"/>
      <c r="F137" s="289"/>
    </row>
    <row r="138" spans="1:6" x14ac:dyDescent="0.3">
      <c r="A138" s="269"/>
      <c r="B138" s="340"/>
      <c r="C138" s="271"/>
      <c r="D138" s="345"/>
      <c r="E138" s="313"/>
      <c r="F138" s="292"/>
    </row>
    <row r="139" spans="1:6" x14ac:dyDescent="0.3">
      <c r="A139" s="293">
        <v>3</v>
      </c>
      <c r="B139" s="299" t="s">
        <v>532</v>
      </c>
      <c r="C139" s="276"/>
      <c r="D139" s="300"/>
      <c r="E139" s="298"/>
      <c r="F139" s="283"/>
    </row>
    <row r="140" spans="1:6" x14ac:dyDescent="0.3">
      <c r="A140" s="274"/>
      <c r="B140" s="302" t="s">
        <v>533</v>
      </c>
      <c r="C140" s="276"/>
      <c r="D140" s="300"/>
      <c r="E140" s="298"/>
      <c r="F140" s="301"/>
    </row>
    <row r="141" spans="1:6" ht="16.2" x14ac:dyDescent="0.3">
      <c r="A141" s="274"/>
      <c r="B141" s="302"/>
      <c r="C141" s="276">
        <v>10</v>
      </c>
      <c r="D141" s="300" t="s">
        <v>517</v>
      </c>
      <c r="E141" s="282"/>
      <c r="F141" s="283">
        <f>C141*E141</f>
        <v>0</v>
      </c>
    </row>
    <row r="142" spans="1:6" x14ac:dyDescent="0.3">
      <c r="A142" s="284"/>
      <c r="B142" s="348"/>
      <c r="C142" s="286"/>
      <c r="D142" s="349"/>
      <c r="E142" s="288"/>
      <c r="F142" s="289"/>
    </row>
    <row r="143" spans="1:6" x14ac:dyDescent="0.3">
      <c r="A143" s="269"/>
      <c r="B143" s="344"/>
      <c r="C143" s="271"/>
      <c r="D143" s="345"/>
      <c r="E143" s="313"/>
      <c r="F143" s="292"/>
    </row>
    <row r="144" spans="1:6" x14ac:dyDescent="0.3">
      <c r="A144" s="293">
        <v>4</v>
      </c>
      <c r="B144" s="299" t="s">
        <v>534</v>
      </c>
      <c r="C144" s="276"/>
      <c r="D144" s="300"/>
      <c r="E144" s="298"/>
      <c r="F144" s="301"/>
    </row>
    <row r="145" spans="1:6" ht="39.6" x14ac:dyDescent="0.3">
      <c r="A145" s="274"/>
      <c r="B145" s="302" t="s">
        <v>535</v>
      </c>
      <c r="C145" s="276"/>
      <c r="D145" s="300"/>
      <c r="E145" s="298"/>
      <c r="F145" s="301"/>
    </row>
    <row r="146" spans="1:6" ht="16.2" x14ac:dyDescent="0.3">
      <c r="A146" s="274"/>
      <c r="B146" s="302" t="s">
        <v>536</v>
      </c>
      <c r="C146" s="276">
        <v>15</v>
      </c>
      <c r="D146" s="300" t="s">
        <v>537</v>
      </c>
      <c r="E146" s="282"/>
      <c r="F146" s="283">
        <f>C146*E147</f>
        <v>0</v>
      </c>
    </row>
    <row r="147" spans="1:6" ht="16.2" x14ac:dyDescent="0.3">
      <c r="A147" s="274"/>
      <c r="B147" s="302" t="s">
        <v>538</v>
      </c>
      <c r="C147" s="276">
        <v>2</v>
      </c>
      <c r="D147" s="300" t="s">
        <v>537</v>
      </c>
      <c r="E147" s="282"/>
      <c r="F147" s="283">
        <f>C147*E147</f>
        <v>0</v>
      </c>
    </row>
    <row r="148" spans="1:6" x14ac:dyDescent="0.3">
      <c r="A148" s="284"/>
      <c r="B148" s="348"/>
      <c r="C148" s="286"/>
      <c r="D148" s="349"/>
      <c r="E148" s="288"/>
      <c r="F148" s="289"/>
    </row>
    <row r="149" spans="1:6" x14ac:dyDescent="0.3">
      <c r="A149" s="269"/>
      <c r="B149" s="344"/>
      <c r="C149" s="271"/>
      <c r="D149" s="345"/>
      <c r="E149" s="313"/>
      <c r="F149" s="292"/>
    </row>
    <row r="150" spans="1:6" x14ac:dyDescent="0.3">
      <c r="A150" s="293">
        <v>5</v>
      </c>
      <c r="B150" s="299" t="s">
        <v>539</v>
      </c>
      <c r="C150" s="276"/>
      <c r="D150" s="300"/>
      <c r="E150" s="298"/>
      <c r="F150" s="283"/>
    </row>
    <row r="151" spans="1:6" ht="52.8" x14ac:dyDescent="0.3">
      <c r="A151" s="274"/>
      <c r="B151" s="302" t="s">
        <v>540</v>
      </c>
      <c r="C151" s="276"/>
      <c r="D151" s="300"/>
      <c r="E151" s="298"/>
      <c r="F151" s="283"/>
    </row>
    <row r="152" spans="1:6" ht="16.2" x14ac:dyDescent="0.3">
      <c r="A152" s="274"/>
      <c r="B152" s="302"/>
      <c r="C152" s="276">
        <v>3</v>
      </c>
      <c r="D152" s="300" t="s">
        <v>537</v>
      </c>
      <c r="E152" s="282"/>
      <c r="F152" s="283">
        <f>C152*E152</f>
        <v>0</v>
      </c>
    </row>
    <row r="153" spans="1:6" x14ac:dyDescent="0.3">
      <c r="A153" s="284"/>
      <c r="B153" s="348"/>
      <c r="C153" s="286"/>
      <c r="D153" s="349"/>
      <c r="E153" s="288"/>
      <c r="F153" s="289"/>
    </row>
    <row r="154" spans="1:6" x14ac:dyDescent="0.3">
      <c r="A154" s="269"/>
      <c r="B154" s="344"/>
      <c r="C154" s="271"/>
      <c r="D154" s="345"/>
      <c r="E154" s="313"/>
      <c r="F154" s="292"/>
    </row>
    <row r="155" spans="1:6" x14ac:dyDescent="0.3">
      <c r="A155" s="293">
        <v>6</v>
      </c>
      <c r="B155" s="299" t="s">
        <v>541</v>
      </c>
      <c r="C155" s="276"/>
      <c r="D155" s="300"/>
      <c r="E155" s="298"/>
      <c r="F155" s="283"/>
    </row>
    <row r="156" spans="1:6" ht="39.6" x14ac:dyDescent="0.3">
      <c r="A156" s="274"/>
      <c r="B156" s="302" t="s">
        <v>542</v>
      </c>
      <c r="C156" s="276"/>
      <c r="D156" s="300"/>
      <c r="E156" s="298"/>
      <c r="F156" s="283"/>
    </row>
    <row r="157" spans="1:6" ht="16.2" x14ac:dyDescent="0.3">
      <c r="A157" s="274"/>
      <c r="B157" s="302"/>
      <c r="C157" s="276">
        <v>3</v>
      </c>
      <c r="D157" s="300" t="s">
        <v>537</v>
      </c>
      <c r="E157" s="282"/>
      <c r="F157" s="283">
        <f>C157*E157</f>
        <v>0</v>
      </c>
    </row>
    <row r="158" spans="1:6" x14ac:dyDescent="0.3">
      <c r="A158" s="284"/>
      <c r="B158" s="348"/>
      <c r="C158" s="286"/>
      <c r="D158" s="349"/>
      <c r="E158" s="288"/>
      <c r="F158" s="289"/>
    </row>
    <row r="159" spans="1:6" x14ac:dyDescent="0.3">
      <c r="A159" s="269"/>
      <c r="B159" s="344"/>
      <c r="C159" s="271"/>
      <c r="D159" s="345"/>
      <c r="E159" s="313"/>
      <c r="F159" s="292"/>
    </row>
    <row r="160" spans="1:6" x14ac:dyDescent="0.3">
      <c r="A160" s="293">
        <v>7</v>
      </c>
      <c r="B160" s="299" t="s">
        <v>543</v>
      </c>
      <c r="C160" s="276"/>
      <c r="D160" s="300"/>
      <c r="E160" s="298"/>
      <c r="F160" s="283"/>
    </row>
    <row r="161" spans="1:6" ht="52.8" x14ac:dyDescent="0.3">
      <c r="A161" s="274"/>
      <c r="B161" s="302" t="s">
        <v>544</v>
      </c>
      <c r="C161" s="276"/>
      <c r="D161" s="300"/>
      <c r="E161" s="298"/>
      <c r="F161" s="283"/>
    </row>
    <row r="162" spans="1:6" ht="16.2" x14ac:dyDescent="0.3">
      <c r="A162" s="274"/>
      <c r="B162" s="302"/>
      <c r="C162" s="276">
        <v>7</v>
      </c>
      <c r="D162" s="300" t="s">
        <v>537</v>
      </c>
      <c r="E162" s="282"/>
      <c r="F162" s="283">
        <f>C162*E162</f>
        <v>0</v>
      </c>
    </row>
    <row r="163" spans="1:6" x14ac:dyDescent="0.3">
      <c r="A163" s="284"/>
      <c r="B163" s="348"/>
      <c r="C163" s="286"/>
      <c r="D163" s="349"/>
      <c r="E163" s="288"/>
      <c r="F163" s="289"/>
    </row>
    <row r="164" spans="1:6" x14ac:dyDescent="0.3">
      <c r="A164" s="269"/>
      <c r="B164" s="344"/>
      <c r="C164" s="271"/>
      <c r="D164" s="345"/>
      <c r="E164" s="313"/>
      <c r="F164" s="292"/>
    </row>
    <row r="165" spans="1:6" x14ac:dyDescent="0.3">
      <c r="A165" s="293">
        <v>8</v>
      </c>
      <c r="B165" s="299" t="s">
        <v>545</v>
      </c>
      <c r="C165" s="276"/>
      <c r="D165" s="300"/>
      <c r="E165" s="298"/>
      <c r="F165" s="301"/>
    </row>
    <row r="166" spans="1:6" ht="39.6" x14ac:dyDescent="0.3">
      <c r="A166" s="274"/>
      <c r="B166" s="302" t="s">
        <v>546</v>
      </c>
      <c r="C166" s="276"/>
      <c r="D166" s="300"/>
      <c r="E166" s="298"/>
      <c r="F166" s="301"/>
    </row>
    <row r="167" spans="1:6" ht="16.2" x14ac:dyDescent="0.3">
      <c r="A167" s="274"/>
      <c r="B167" s="302"/>
      <c r="C167" s="276">
        <v>5</v>
      </c>
      <c r="D167" s="300" t="s">
        <v>537</v>
      </c>
      <c r="E167" s="282"/>
      <c r="F167" s="283">
        <f>C167*E167</f>
        <v>0</v>
      </c>
    </row>
    <row r="168" spans="1:6" x14ac:dyDescent="0.3">
      <c r="A168" s="284"/>
      <c r="B168" s="348"/>
      <c r="C168" s="286"/>
      <c r="D168" s="349"/>
      <c r="E168" s="288"/>
      <c r="F168" s="289"/>
    </row>
    <row r="169" spans="1:6" x14ac:dyDescent="0.3">
      <c r="A169" s="269"/>
      <c r="B169" s="340"/>
      <c r="C169" s="271"/>
      <c r="D169" s="353"/>
      <c r="E169" s="354"/>
      <c r="F169" s="270"/>
    </row>
    <row r="170" spans="1:6" x14ac:dyDescent="0.3">
      <c r="A170" s="293">
        <v>9</v>
      </c>
      <c r="B170" s="299" t="s">
        <v>547</v>
      </c>
      <c r="C170" s="276"/>
      <c r="D170" s="300"/>
      <c r="E170" s="298"/>
      <c r="F170" s="283"/>
    </row>
    <row r="171" spans="1:6" ht="26.4" x14ac:dyDescent="0.3">
      <c r="A171" s="274"/>
      <c r="B171" s="302" t="s">
        <v>548</v>
      </c>
      <c r="C171" s="276"/>
      <c r="D171" s="300"/>
      <c r="E171" s="298"/>
      <c r="F171" s="301"/>
    </row>
    <row r="172" spans="1:6" ht="16.2" x14ac:dyDescent="0.3">
      <c r="A172" s="274"/>
      <c r="B172" s="302"/>
      <c r="C172" s="276">
        <v>18</v>
      </c>
      <c r="D172" s="300" t="s">
        <v>537</v>
      </c>
      <c r="E172" s="282"/>
      <c r="F172" s="283">
        <f>C172*E172</f>
        <v>0</v>
      </c>
    </row>
    <row r="173" spans="1:6" x14ac:dyDescent="0.3">
      <c r="A173" s="284"/>
      <c r="B173" s="348"/>
      <c r="C173" s="286"/>
      <c r="D173" s="349"/>
      <c r="E173" s="288"/>
      <c r="F173" s="289"/>
    </row>
    <row r="174" spans="1:6" x14ac:dyDescent="0.3">
      <c r="A174" s="269"/>
      <c r="B174" s="344"/>
      <c r="C174" s="271"/>
      <c r="D174" s="345"/>
      <c r="E174" s="313"/>
      <c r="F174" s="292"/>
    </row>
    <row r="175" spans="1:6" x14ac:dyDescent="0.3">
      <c r="A175" s="293">
        <v>10</v>
      </c>
      <c r="B175" s="299" t="s">
        <v>549</v>
      </c>
      <c r="C175" s="276"/>
      <c r="D175" s="300"/>
      <c r="E175" s="298"/>
      <c r="F175" s="283"/>
    </row>
    <row r="176" spans="1:6" ht="26.4" x14ac:dyDescent="0.3">
      <c r="A176" s="274"/>
      <c r="B176" s="302" t="s">
        <v>550</v>
      </c>
      <c r="C176" s="276"/>
      <c r="D176" s="300"/>
      <c r="E176" s="298"/>
      <c r="F176" s="301"/>
    </row>
    <row r="177" spans="1:6" ht="16.2" x14ac:dyDescent="0.3">
      <c r="A177" s="274"/>
      <c r="B177" s="302"/>
      <c r="C177" s="276">
        <v>12</v>
      </c>
      <c r="D177" s="300" t="s">
        <v>463</v>
      </c>
      <c r="E177" s="282"/>
      <c r="F177" s="283">
        <f>C177*E177</f>
        <v>0</v>
      </c>
    </row>
    <row r="178" spans="1:6" x14ac:dyDescent="0.3">
      <c r="A178" s="284"/>
      <c r="B178" s="348"/>
      <c r="C178" s="286"/>
      <c r="D178" s="349"/>
      <c r="E178" s="288"/>
      <c r="F178" s="289"/>
    </row>
    <row r="179" spans="1:6" x14ac:dyDescent="0.3">
      <c r="A179" s="269"/>
      <c r="B179" s="344"/>
      <c r="C179" s="271"/>
      <c r="D179" s="345"/>
      <c r="E179" s="313"/>
      <c r="F179" s="292"/>
    </row>
    <row r="180" spans="1:6" x14ac:dyDescent="0.3">
      <c r="A180" s="293">
        <v>11</v>
      </c>
      <c r="B180" s="299" t="s">
        <v>551</v>
      </c>
      <c r="C180" s="276"/>
      <c r="D180" s="300"/>
      <c r="E180" s="298"/>
      <c r="F180" s="301"/>
    </row>
    <row r="181" spans="1:6" ht="26.4" x14ac:dyDescent="0.3">
      <c r="A181" s="274"/>
      <c r="B181" s="302" t="s">
        <v>552</v>
      </c>
      <c r="C181" s="276"/>
      <c r="D181" s="300"/>
      <c r="E181" s="298"/>
      <c r="F181" s="301"/>
    </row>
    <row r="182" spans="1:6" x14ac:dyDescent="0.3">
      <c r="A182" s="274"/>
      <c r="B182" s="302"/>
      <c r="C182" s="276">
        <v>1</v>
      </c>
      <c r="D182" s="300" t="s">
        <v>8</v>
      </c>
      <c r="E182" s="282"/>
      <c r="F182" s="283">
        <f>C182*E182</f>
        <v>0</v>
      </c>
    </row>
    <row r="183" spans="1:6" x14ac:dyDescent="0.3">
      <c r="A183" s="284"/>
      <c r="B183" s="348"/>
      <c r="C183" s="286"/>
      <c r="D183" s="349"/>
      <c r="E183" s="288"/>
      <c r="F183" s="289"/>
    </row>
    <row r="184" spans="1:6" x14ac:dyDescent="0.3">
      <c r="A184" s="269"/>
      <c r="B184" s="344"/>
      <c r="C184" s="271"/>
      <c r="D184" s="345"/>
      <c r="E184" s="313"/>
      <c r="F184" s="292"/>
    </row>
    <row r="185" spans="1:6" x14ac:dyDescent="0.3">
      <c r="A185" s="293">
        <v>12</v>
      </c>
      <c r="B185" s="299" t="s">
        <v>553</v>
      </c>
      <c r="C185" s="276"/>
      <c r="D185" s="300"/>
      <c r="E185" s="298"/>
      <c r="F185" s="283"/>
    </row>
    <row r="186" spans="1:6" x14ac:dyDescent="0.3">
      <c r="A186" s="274"/>
      <c r="B186" s="302" t="s">
        <v>554</v>
      </c>
      <c r="C186" s="276"/>
      <c r="D186" s="300"/>
      <c r="E186" s="298"/>
      <c r="F186" s="301"/>
    </row>
    <row r="187" spans="1:6" x14ac:dyDescent="0.3">
      <c r="A187" s="274"/>
      <c r="B187" s="302"/>
      <c r="C187" s="276">
        <v>1</v>
      </c>
      <c r="D187" s="300" t="s">
        <v>8</v>
      </c>
      <c r="E187" s="282"/>
      <c r="F187" s="283">
        <f>C187*E187</f>
        <v>0</v>
      </c>
    </row>
    <row r="188" spans="1:6" x14ac:dyDescent="0.3">
      <c r="A188" s="284"/>
      <c r="B188" s="348"/>
      <c r="C188" s="286"/>
      <c r="D188" s="349"/>
      <c r="E188" s="288"/>
      <c r="F188" s="289"/>
    </row>
    <row r="189" spans="1:6" x14ac:dyDescent="0.3">
      <c r="A189" s="269"/>
      <c r="B189" s="344"/>
      <c r="C189" s="271"/>
      <c r="D189" s="345"/>
      <c r="E189" s="313"/>
      <c r="F189" s="292"/>
    </row>
    <row r="190" spans="1:6" x14ac:dyDescent="0.3">
      <c r="A190" s="293">
        <v>13</v>
      </c>
      <c r="B190" s="299" t="s">
        <v>563</v>
      </c>
      <c r="C190" s="276"/>
      <c r="D190" s="300"/>
      <c r="E190" s="298"/>
      <c r="F190" s="301"/>
    </row>
    <row r="191" spans="1:6" x14ac:dyDescent="0.3">
      <c r="A191" s="274"/>
      <c r="B191" s="302" t="s">
        <v>564</v>
      </c>
      <c r="C191" s="276"/>
      <c r="D191" s="300"/>
      <c r="E191" s="298"/>
      <c r="F191" s="301"/>
    </row>
    <row r="192" spans="1:6" ht="16.2" x14ac:dyDescent="0.3">
      <c r="A192" s="274"/>
      <c r="B192" s="302"/>
      <c r="C192" s="276">
        <v>12</v>
      </c>
      <c r="D192" s="300" t="s">
        <v>463</v>
      </c>
      <c r="E192" s="282"/>
      <c r="F192" s="283">
        <f>C192*E192</f>
        <v>0</v>
      </c>
    </row>
    <row r="193" spans="1:6" x14ac:dyDescent="0.3">
      <c r="A193" s="284"/>
      <c r="B193" s="348"/>
      <c r="C193" s="286"/>
      <c r="D193" s="349"/>
      <c r="E193" s="288"/>
      <c r="F193" s="289"/>
    </row>
    <row r="194" spans="1:6" x14ac:dyDescent="0.3">
      <c r="A194" s="269"/>
      <c r="B194" s="340"/>
      <c r="C194" s="341"/>
      <c r="D194" s="270"/>
      <c r="E194" s="356"/>
      <c r="F194" s="341"/>
    </row>
    <row r="195" spans="1:6" x14ac:dyDescent="0.3">
      <c r="A195" s="293">
        <v>14</v>
      </c>
      <c r="B195" s="299" t="s">
        <v>565</v>
      </c>
      <c r="C195" s="301"/>
      <c r="D195" s="300"/>
      <c r="E195" s="357"/>
      <c r="F195" s="301"/>
    </row>
    <row r="196" spans="1:6" ht="66" x14ac:dyDescent="0.3">
      <c r="A196" s="274"/>
      <c r="B196" s="302" t="s">
        <v>566</v>
      </c>
      <c r="C196" s="301"/>
      <c r="D196" s="300"/>
      <c r="E196" s="298"/>
      <c r="F196" s="301"/>
    </row>
    <row r="197" spans="1:6" x14ac:dyDescent="0.3">
      <c r="A197" s="293"/>
      <c r="B197" s="358"/>
      <c r="C197" s="359"/>
      <c r="D197" s="360">
        <v>0.02</v>
      </c>
      <c r="E197" s="361"/>
      <c r="F197" s="283">
        <f>SUM(F129:F196)*D197</f>
        <v>0</v>
      </c>
    </row>
    <row r="198" spans="1:6" x14ac:dyDescent="0.3">
      <c r="A198" s="347"/>
      <c r="B198" s="362"/>
      <c r="C198" s="363"/>
      <c r="D198" s="364"/>
      <c r="E198" s="365"/>
      <c r="F198" s="289"/>
    </row>
    <row r="199" spans="1:6" x14ac:dyDescent="0.3">
      <c r="A199" s="269"/>
      <c r="B199" s="344"/>
      <c r="C199" s="312"/>
      <c r="D199" s="345"/>
      <c r="E199" s="366"/>
      <c r="F199" s="292"/>
    </row>
    <row r="200" spans="1:6" x14ac:dyDescent="0.3">
      <c r="A200" s="293">
        <v>15</v>
      </c>
      <c r="B200" s="299" t="s">
        <v>567</v>
      </c>
      <c r="C200" s="301"/>
      <c r="D200" s="300"/>
      <c r="E200" s="357"/>
      <c r="F200" s="283"/>
    </row>
    <row r="201" spans="1:6" ht="39.6" x14ac:dyDescent="0.3">
      <c r="A201" s="274"/>
      <c r="B201" s="302" t="s">
        <v>568</v>
      </c>
      <c r="C201" s="301"/>
      <c r="D201" s="300"/>
      <c r="E201" s="361"/>
      <c r="F201" s="283"/>
    </row>
    <row r="202" spans="1:6" x14ac:dyDescent="0.3">
      <c r="A202" s="274"/>
      <c r="B202" s="302"/>
      <c r="C202" s="359"/>
      <c r="D202" s="360">
        <v>0.05</v>
      </c>
      <c r="E202" s="361"/>
      <c r="F202" s="283">
        <f>SUM(F129:F195)*D202</f>
        <v>0</v>
      </c>
    </row>
    <row r="203" spans="1:6" x14ac:dyDescent="0.3">
      <c r="A203" s="284"/>
      <c r="B203" s="348"/>
      <c r="C203" s="311"/>
      <c r="D203" s="349"/>
      <c r="E203" s="365"/>
      <c r="F203" s="311"/>
    </row>
    <row r="204" spans="1:6" x14ac:dyDescent="0.3">
      <c r="A204" s="274"/>
      <c r="B204" s="302"/>
      <c r="C204" s="301"/>
      <c r="D204" s="300"/>
      <c r="E204" s="361"/>
      <c r="F204" s="301"/>
    </row>
    <row r="205" spans="1:6" x14ac:dyDescent="0.3">
      <c r="A205" s="293">
        <v>16</v>
      </c>
      <c r="B205" s="299" t="s">
        <v>569</v>
      </c>
      <c r="C205" s="301"/>
      <c r="D205" s="300"/>
      <c r="E205" s="361"/>
      <c r="F205" s="301"/>
    </row>
    <row r="206" spans="1:6" ht="26.4" x14ac:dyDescent="0.3">
      <c r="A206" s="274"/>
      <c r="B206" s="302" t="s">
        <v>501</v>
      </c>
      <c r="C206" s="359"/>
      <c r="D206" s="360">
        <v>0.1</v>
      </c>
      <c r="E206" s="361"/>
      <c r="F206" s="283">
        <f>SUM(F129:F195)*D206</f>
        <v>0</v>
      </c>
    </row>
    <row r="207" spans="1:6" x14ac:dyDescent="0.3">
      <c r="A207" s="284"/>
      <c r="B207" s="351"/>
      <c r="C207" s="301"/>
      <c r="D207" s="300"/>
      <c r="E207" s="367"/>
      <c r="F207" s="301"/>
    </row>
    <row r="208" spans="1:6" x14ac:dyDescent="0.3">
      <c r="A208" s="368"/>
      <c r="B208" s="369" t="s">
        <v>570</v>
      </c>
      <c r="C208" s="370"/>
      <c r="D208" s="319"/>
      <c r="E208" s="371" t="s">
        <v>349</v>
      </c>
      <c r="F208" s="371">
        <f>SUM(F131:F207)</f>
        <v>0</v>
      </c>
    </row>
    <row r="209" spans="1:6" x14ac:dyDescent="0.3">
      <c r="A209" s="259"/>
      <c r="B209" s="260"/>
      <c r="C209" s="261"/>
      <c r="D209" s="262"/>
      <c r="E209" s="263"/>
      <c r="F209" s="263"/>
    </row>
    <row r="210" spans="1:6" x14ac:dyDescent="0.3">
      <c r="A210" s="394" t="s">
        <v>215</v>
      </c>
      <c r="B210" s="395" t="s">
        <v>452</v>
      </c>
      <c r="C210" s="396"/>
      <c r="D210" s="397"/>
      <c r="E210" s="398"/>
      <c r="F210" s="398"/>
    </row>
    <row r="211" spans="1:6" x14ac:dyDescent="0.3">
      <c r="A211" s="390" t="s">
        <v>217</v>
      </c>
      <c r="B211" s="389" t="s">
        <v>453</v>
      </c>
      <c r="C211" s="391"/>
      <c r="D211" s="392"/>
      <c r="E211" s="393"/>
      <c r="F211" s="393"/>
    </row>
    <row r="212" spans="1:6" x14ac:dyDescent="0.3">
      <c r="A212" s="259"/>
      <c r="B212" s="260"/>
      <c r="C212" s="261"/>
      <c r="D212" s="262"/>
      <c r="E212" s="263"/>
      <c r="F212" s="263"/>
    </row>
    <row r="213" spans="1:6" ht="79.2" x14ac:dyDescent="0.3">
      <c r="A213" s="265" t="s">
        <v>454</v>
      </c>
      <c r="B213" s="266" t="s">
        <v>455</v>
      </c>
      <c r="C213" s="267" t="s">
        <v>456</v>
      </c>
      <c r="D213" s="267" t="s">
        <v>457</v>
      </c>
      <c r="E213" s="268" t="s">
        <v>458</v>
      </c>
      <c r="F213" s="268" t="s">
        <v>459</v>
      </c>
    </row>
    <row r="214" spans="1:6" x14ac:dyDescent="0.3">
      <c r="A214" s="269"/>
      <c r="B214" s="270"/>
      <c r="C214" s="271"/>
      <c r="D214" s="272"/>
      <c r="E214" s="273"/>
      <c r="F214" s="273"/>
    </row>
    <row r="215" spans="1:6" x14ac:dyDescent="0.3">
      <c r="A215" s="274">
        <f>COUNT($A$214:A214)+1</f>
        <v>1</v>
      </c>
      <c r="B215" s="275" t="s">
        <v>460</v>
      </c>
      <c r="C215" s="276"/>
      <c r="D215" s="277"/>
      <c r="E215" s="278"/>
      <c r="F215" s="278"/>
    </row>
    <row r="216" spans="1:6" ht="26.4" x14ac:dyDescent="0.3">
      <c r="A216" s="274"/>
      <c r="B216" s="279" t="s">
        <v>461</v>
      </c>
      <c r="C216" s="276"/>
      <c r="D216" s="277"/>
      <c r="E216" s="278"/>
      <c r="F216" s="278"/>
    </row>
    <row r="217" spans="1:6" ht="16.2" x14ac:dyDescent="0.3">
      <c r="A217" s="274"/>
      <c r="B217" s="280" t="s">
        <v>462</v>
      </c>
      <c r="C217" s="276">
        <v>120</v>
      </c>
      <c r="D217" s="281" t="s">
        <v>463</v>
      </c>
      <c r="E217" s="282"/>
      <c r="F217" s="283">
        <f>C217*E217</f>
        <v>0</v>
      </c>
    </row>
    <row r="218" spans="1:6" x14ac:dyDescent="0.3">
      <c r="A218" s="284"/>
      <c r="B218" s="285"/>
      <c r="C218" s="286"/>
      <c r="D218" s="287"/>
      <c r="E218" s="288"/>
      <c r="F218" s="289"/>
    </row>
    <row r="219" spans="1:6" x14ac:dyDescent="0.3">
      <c r="A219" s="269"/>
      <c r="B219" s="290"/>
      <c r="C219" s="271"/>
      <c r="D219" s="291"/>
      <c r="E219" s="292"/>
      <c r="F219" s="292"/>
    </row>
    <row r="220" spans="1:6" ht="15.6" x14ac:dyDescent="0.3">
      <c r="A220" s="293">
        <f>COUNT($A$214:A219)+1</f>
        <v>2</v>
      </c>
      <c r="B220" s="275" t="s">
        <v>464</v>
      </c>
      <c r="C220" s="276"/>
      <c r="D220" s="277"/>
      <c r="E220" s="278"/>
      <c r="F220" s="278"/>
    </row>
    <row r="221" spans="1:6" ht="15.6" x14ac:dyDescent="0.3">
      <c r="A221" s="274"/>
      <c r="B221" s="294" t="s">
        <v>465</v>
      </c>
      <c r="C221" s="276"/>
      <c r="D221" s="277"/>
      <c r="E221" s="278"/>
      <c r="F221" s="278"/>
    </row>
    <row r="222" spans="1:6" x14ac:dyDescent="0.3">
      <c r="A222" s="274"/>
      <c r="B222" s="280" t="s">
        <v>466</v>
      </c>
      <c r="C222" s="276">
        <v>1</v>
      </c>
      <c r="D222" s="277" t="s">
        <v>8</v>
      </c>
      <c r="E222" s="282"/>
      <c r="F222" s="283">
        <f t="shared" ref="F222" si="2">C222*E222</f>
        <v>0</v>
      </c>
    </row>
    <row r="223" spans="1:6" x14ac:dyDescent="0.3">
      <c r="A223" s="284"/>
      <c r="B223" s="285"/>
      <c r="C223" s="286"/>
      <c r="D223" s="295"/>
      <c r="E223" s="288"/>
      <c r="F223" s="289"/>
    </row>
    <row r="224" spans="1:6" x14ac:dyDescent="0.3">
      <c r="A224" s="269"/>
      <c r="B224" s="270"/>
      <c r="C224" s="271"/>
      <c r="D224" s="272"/>
      <c r="E224" s="273"/>
      <c r="F224" s="273"/>
    </row>
    <row r="225" spans="1:6" ht="15.6" x14ac:dyDescent="0.3">
      <c r="A225" s="293">
        <f>COUNT($A$214:A224)+1</f>
        <v>3</v>
      </c>
      <c r="B225" s="275" t="s">
        <v>467</v>
      </c>
      <c r="C225" s="276"/>
      <c r="D225" s="277"/>
      <c r="E225" s="278"/>
      <c r="F225" s="278"/>
    </row>
    <row r="226" spans="1:6" ht="15.6" x14ac:dyDescent="0.3">
      <c r="A226" s="274"/>
      <c r="B226" s="294" t="s">
        <v>468</v>
      </c>
      <c r="C226" s="276"/>
      <c r="D226" s="277"/>
      <c r="E226" s="278"/>
      <c r="F226" s="278"/>
    </row>
    <row r="227" spans="1:6" x14ac:dyDescent="0.3">
      <c r="A227" s="274"/>
      <c r="B227" s="280" t="s">
        <v>466</v>
      </c>
      <c r="C227" s="276">
        <v>2</v>
      </c>
      <c r="D227" s="277" t="s">
        <v>8</v>
      </c>
      <c r="E227" s="282"/>
      <c r="F227" s="283">
        <f t="shared" ref="F227" si="3">C227*E227</f>
        <v>0</v>
      </c>
    </row>
    <row r="228" spans="1:6" x14ac:dyDescent="0.3">
      <c r="A228" s="284"/>
      <c r="B228" s="285"/>
      <c r="C228" s="286"/>
      <c r="D228" s="295"/>
      <c r="E228" s="288"/>
      <c r="F228" s="289"/>
    </row>
    <row r="229" spans="1:6" x14ac:dyDescent="0.3">
      <c r="A229" s="269"/>
      <c r="B229" s="270"/>
      <c r="C229" s="271"/>
      <c r="D229" s="272"/>
      <c r="E229" s="273"/>
      <c r="F229" s="273"/>
    </row>
    <row r="230" spans="1:6" x14ac:dyDescent="0.3">
      <c r="A230" s="293">
        <f>COUNT($A$214:A229)+1</f>
        <v>4</v>
      </c>
      <c r="B230" s="275" t="s">
        <v>469</v>
      </c>
      <c r="C230" s="276"/>
      <c r="D230" s="277"/>
      <c r="E230" s="278"/>
      <c r="F230" s="278"/>
    </row>
    <row r="231" spans="1:6" x14ac:dyDescent="0.3">
      <c r="A231" s="274"/>
      <c r="B231" s="294" t="s">
        <v>470</v>
      </c>
      <c r="C231" s="276"/>
      <c r="D231" s="277"/>
      <c r="E231" s="278"/>
      <c r="F231" s="278"/>
    </row>
    <row r="232" spans="1:6" x14ac:dyDescent="0.3">
      <c r="A232" s="274"/>
      <c r="B232" s="280" t="s">
        <v>471</v>
      </c>
      <c r="C232" s="276">
        <v>1</v>
      </c>
      <c r="D232" s="277" t="s">
        <v>8</v>
      </c>
      <c r="E232" s="282"/>
      <c r="F232" s="283">
        <f t="shared" ref="F232" si="4">C232*E232</f>
        <v>0</v>
      </c>
    </row>
    <row r="233" spans="1:6" x14ac:dyDescent="0.3">
      <c r="A233" s="284"/>
      <c r="B233" s="285"/>
      <c r="C233" s="286"/>
      <c r="D233" s="295"/>
      <c r="E233" s="288"/>
      <c r="F233" s="289"/>
    </row>
    <row r="234" spans="1:6" x14ac:dyDescent="0.3">
      <c r="A234" s="269"/>
      <c r="B234" s="270"/>
      <c r="C234" s="271"/>
      <c r="D234" s="272"/>
      <c r="E234" s="273"/>
      <c r="F234" s="273"/>
    </row>
    <row r="235" spans="1:6" x14ac:dyDescent="0.3">
      <c r="A235" s="293">
        <f>COUNT($A$214:A232)+1</f>
        <v>5</v>
      </c>
      <c r="B235" s="275" t="s">
        <v>472</v>
      </c>
      <c r="C235" s="276"/>
      <c r="D235" s="277"/>
      <c r="E235" s="278"/>
      <c r="F235" s="278"/>
    </row>
    <row r="236" spans="1:6" x14ac:dyDescent="0.3">
      <c r="A236" s="274"/>
      <c r="B236" s="294" t="s">
        <v>473</v>
      </c>
      <c r="C236" s="276"/>
      <c r="D236" s="277"/>
      <c r="E236" s="278"/>
      <c r="F236" s="278"/>
    </row>
    <row r="237" spans="1:6" x14ac:dyDescent="0.3">
      <c r="A237" s="274"/>
      <c r="B237" s="280" t="s">
        <v>474</v>
      </c>
      <c r="C237" s="276">
        <v>1</v>
      </c>
      <c r="D237" s="277" t="s">
        <v>8</v>
      </c>
      <c r="E237" s="282"/>
      <c r="F237" s="283">
        <f>C237*E237</f>
        <v>0</v>
      </c>
    </row>
    <row r="238" spans="1:6" x14ac:dyDescent="0.3">
      <c r="A238" s="284"/>
      <c r="B238" s="285"/>
      <c r="C238" s="286"/>
      <c r="D238" s="295"/>
      <c r="E238" s="288"/>
      <c r="F238" s="289"/>
    </row>
    <row r="239" spans="1:6" x14ac:dyDescent="0.3">
      <c r="A239" s="269"/>
      <c r="B239" s="270"/>
      <c r="C239" s="271"/>
      <c r="D239" s="272"/>
      <c r="E239" s="273"/>
      <c r="F239" s="273"/>
    </row>
    <row r="240" spans="1:6" x14ac:dyDescent="0.3">
      <c r="A240" s="293">
        <f>COUNT($A$214:A239)+1</f>
        <v>6</v>
      </c>
      <c r="B240" s="275" t="s">
        <v>475</v>
      </c>
      <c r="C240" s="276"/>
      <c r="D240" s="277"/>
      <c r="E240" s="278"/>
      <c r="F240" s="278"/>
    </row>
    <row r="241" spans="1:6" ht="26.4" x14ac:dyDescent="0.3">
      <c r="A241" s="274"/>
      <c r="B241" s="294" t="s">
        <v>476</v>
      </c>
      <c r="C241" s="276"/>
      <c r="D241" s="277"/>
      <c r="E241" s="278"/>
      <c r="F241" s="278"/>
    </row>
    <row r="242" spans="1:6" x14ac:dyDescent="0.3">
      <c r="A242" s="274"/>
      <c r="B242" s="280" t="s">
        <v>474</v>
      </c>
      <c r="C242" s="276">
        <v>18</v>
      </c>
      <c r="D242" s="277" t="s">
        <v>8</v>
      </c>
      <c r="E242" s="282"/>
      <c r="F242" s="283">
        <f t="shared" ref="F242:F243" si="5">C242*E242</f>
        <v>0</v>
      </c>
    </row>
    <row r="243" spans="1:6" x14ac:dyDescent="0.3">
      <c r="A243" s="274"/>
      <c r="B243" s="280" t="s">
        <v>477</v>
      </c>
      <c r="C243" s="276">
        <v>2</v>
      </c>
      <c r="D243" s="277" t="s">
        <v>8</v>
      </c>
      <c r="E243" s="282"/>
      <c r="F243" s="283">
        <f t="shared" si="5"/>
        <v>0</v>
      </c>
    </row>
    <row r="244" spans="1:6" x14ac:dyDescent="0.3">
      <c r="A244" s="284"/>
      <c r="B244" s="285"/>
      <c r="C244" s="286"/>
      <c r="D244" s="295"/>
      <c r="E244" s="288"/>
      <c r="F244" s="289"/>
    </row>
    <row r="245" spans="1:6" x14ac:dyDescent="0.3">
      <c r="A245" s="269"/>
      <c r="B245" s="290"/>
      <c r="C245" s="271"/>
      <c r="D245" s="272"/>
      <c r="E245" s="292"/>
      <c r="F245" s="292"/>
    </row>
    <row r="246" spans="1:6" x14ac:dyDescent="0.3">
      <c r="A246" s="293">
        <f>COUNT($A$214:A245)+1</f>
        <v>7</v>
      </c>
      <c r="B246" s="275" t="s">
        <v>478</v>
      </c>
      <c r="C246" s="276"/>
      <c r="D246" s="277"/>
      <c r="E246" s="278"/>
      <c r="F246" s="278"/>
    </row>
    <row r="247" spans="1:6" ht="39.6" x14ac:dyDescent="0.3">
      <c r="A247" s="274"/>
      <c r="B247" s="294" t="s">
        <v>479</v>
      </c>
      <c r="C247" s="276"/>
      <c r="D247" s="277"/>
      <c r="E247" s="278"/>
      <c r="F247" s="278"/>
    </row>
    <row r="248" spans="1:6" x14ac:dyDescent="0.3">
      <c r="A248" s="274"/>
      <c r="B248" s="280" t="s">
        <v>466</v>
      </c>
      <c r="C248" s="276">
        <v>1</v>
      </c>
      <c r="D248" s="277" t="s">
        <v>8</v>
      </c>
      <c r="E248" s="282"/>
      <c r="F248" s="283">
        <f>C248*E248</f>
        <v>0</v>
      </c>
    </row>
    <row r="249" spans="1:6" x14ac:dyDescent="0.3">
      <c r="A249" s="284"/>
      <c r="B249" s="285"/>
      <c r="C249" s="286"/>
      <c r="D249" s="295"/>
      <c r="E249" s="288"/>
      <c r="F249" s="289"/>
    </row>
    <row r="250" spans="1:6" x14ac:dyDescent="0.3">
      <c r="A250" s="269"/>
      <c r="B250" s="290"/>
      <c r="C250" s="271"/>
      <c r="D250" s="272"/>
      <c r="E250" s="292"/>
      <c r="F250" s="292"/>
    </row>
    <row r="251" spans="1:6" x14ac:dyDescent="0.3">
      <c r="A251" s="293">
        <f>COUNT($A$214:A250)+1</f>
        <v>8</v>
      </c>
      <c r="B251" s="275" t="s">
        <v>480</v>
      </c>
      <c r="C251" s="276"/>
      <c r="D251" s="277"/>
      <c r="E251" s="278"/>
      <c r="F251" s="278"/>
    </row>
    <row r="252" spans="1:6" ht="26.4" x14ac:dyDescent="0.3">
      <c r="A252" s="274"/>
      <c r="B252" s="294" t="s">
        <v>481</v>
      </c>
      <c r="C252" s="276"/>
      <c r="D252" s="277"/>
      <c r="E252" s="278"/>
      <c r="F252" s="278"/>
    </row>
    <row r="253" spans="1:6" x14ac:dyDescent="0.3">
      <c r="A253" s="274"/>
      <c r="B253" s="296" t="s">
        <v>482</v>
      </c>
      <c r="C253" s="276">
        <v>3</v>
      </c>
      <c r="D253" s="277" t="s">
        <v>8</v>
      </c>
      <c r="E253" s="282"/>
      <c r="F253" s="283">
        <f>C253*E253</f>
        <v>0</v>
      </c>
    </row>
    <row r="254" spans="1:6" x14ac:dyDescent="0.3">
      <c r="A254" s="284"/>
      <c r="B254" s="297"/>
      <c r="C254" s="286"/>
      <c r="D254" s="295"/>
      <c r="E254" s="288"/>
      <c r="F254" s="289"/>
    </row>
    <row r="255" spans="1:6" x14ac:dyDescent="0.3">
      <c r="A255" s="269"/>
      <c r="B255" s="270"/>
      <c r="C255" s="271"/>
      <c r="D255" s="272"/>
      <c r="E255" s="273"/>
      <c r="F255" s="273"/>
    </row>
    <row r="256" spans="1:6" x14ac:dyDescent="0.3">
      <c r="A256" s="293">
        <f>COUNT($A$214:A253)+1</f>
        <v>9</v>
      </c>
      <c r="B256" s="275" t="s">
        <v>483</v>
      </c>
      <c r="C256" s="276"/>
      <c r="D256" s="277"/>
      <c r="E256" s="278"/>
      <c r="F256" s="278"/>
    </row>
    <row r="257" spans="1:6" ht="105.6" x14ac:dyDescent="0.3">
      <c r="A257" s="274"/>
      <c r="B257" s="294" t="s">
        <v>484</v>
      </c>
      <c r="C257" s="276"/>
      <c r="D257" s="277"/>
      <c r="E257" s="278"/>
      <c r="F257" s="278"/>
    </row>
    <row r="258" spans="1:6" x14ac:dyDescent="0.3">
      <c r="A258" s="274"/>
      <c r="B258" s="296"/>
      <c r="C258" s="276">
        <v>1</v>
      </c>
      <c r="D258" s="277" t="s">
        <v>8</v>
      </c>
      <c r="E258" s="282"/>
      <c r="F258" s="283">
        <f>C258*E258</f>
        <v>0</v>
      </c>
    </row>
    <row r="259" spans="1:6" x14ac:dyDescent="0.3">
      <c r="A259" s="284"/>
      <c r="B259" s="297"/>
      <c r="C259" s="286"/>
      <c r="D259" s="295"/>
      <c r="E259" s="288"/>
      <c r="F259" s="289"/>
    </row>
    <row r="260" spans="1:6" x14ac:dyDescent="0.3">
      <c r="A260" s="269"/>
      <c r="B260" s="270"/>
      <c r="C260" s="271"/>
      <c r="D260" s="272"/>
      <c r="E260" s="292"/>
      <c r="F260" s="292"/>
    </row>
    <row r="261" spans="1:6" x14ac:dyDescent="0.3">
      <c r="A261" s="293">
        <f>COUNT($A$214:A258)+1</f>
        <v>10</v>
      </c>
      <c r="B261" s="275" t="s">
        <v>485</v>
      </c>
      <c r="C261" s="276"/>
      <c r="D261" s="277"/>
      <c r="E261" s="277"/>
      <c r="F261" s="278"/>
    </row>
    <row r="262" spans="1:6" ht="92.4" x14ac:dyDescent="0.3">
      <c r="A262" s="274"/>
      <c r="B262" s="294" t="s">
        <v>486</v>
      </c>
      <c r="C262" s="276"/>
      <c r="D262" s="277"/>
      <c r="E262" s="278"/>
      <c r="F262" s="278"/>
    </row>
    <row r="263" spans="1:6" x14ac:dyDescent="0.3">
      <c r="A263" s="274"/>
      <c r="B263" s="296"/>
      <c r="C263" s="276">
        <v>1</v>
      </c>
      <c r="D263" s="277" t="s">
        <v>8</v>
      </c>
      <c r="E263" s="282"/>
      <c r="F263" s="283">
        <f>C263*E263</f>
        <v>0</v>
      </c>
    </row>
    <row r="264" spans="1:6" x14ac:dyDescent="0.3">
      <c r="A264" s="284"/>
      <c r="B264" s="297"/>
      <c r="C264" s="286"/>
      <c r="D264" s="295"/>
      <c r="E264" s="288"/>
      <c r="F264" s="289"/>
    </row>
    <row r="265" spans="1:6" x14ac:dyDescent="0.3">
      <c r="A265" s="274"/>
      <c r="B265" s="280"/>
      <c r="C265" s="276"/>
      <c r="D265" s="277"/>
      <c r="E265" s="298"/>
      <c r="F265" s="283"/>
    </row>
    <row r="266" spans="1:6" x14ac:dyDescent="0.3">
      <c r="A266" s="293">
        <f>COUNT($A$214:A264)+1</f>
        <v>11</v>
      </c>
      <c r="B266" s="299" t="s">
        <v>487</v>
      </c>
      <c r="C266" s="276"/>
      <c r="D266" s="300"/>
      <c r="E266" s="283"/>
      <c r="F266" s="301"/>
    </row>
    <row r="267" spans="1:6" ht="26.4" x14ac:dyDescent="0.3">
      <c r="A267" s="274"/>
      <c r="B267" s="302" t="s">
        <v>488</v>
      </c>
      <c r="C267" s="276"/>
      <c r="D267" s="300"/>
      <c r="E267" s="283"/>
      <c r="F267" s="301"/>
    </row>
    <row r="268" spans="1:6" x14ac:dyDescent="0.3">
      <c r="A268" s="274"/>
      <c r="B268" s="302" t="s">
        <v>489</v>
      </c>
      <c r="C268" s="276">
        <v>2</v>
      </c>
      <c r="D268" s="300" t="s">
        <v>8</v>
      </c>
      <c r="E268" s="282"/>
      <c r="F268" s="283">
        <f>C268*E268</f>
        <v>0</v>
      </c>
    </row>
    <row r="269" spans="1:6" x14ac:dyDescent="0.3">
      <c r="A269" s="274"/>
      <c r="B269" s="280"/>
      <c r="C269" s="276"/>
      <c r="D269" s="277"/>
      <c r="E269" s="298"/>
      <c r="F269" s="283"/>
    </row>
    <row r="270" spans="1:6" x14ac:dyDescent="0.3">
      <c r="A270" s="269"/>
      <c r="B270" s="303"/>
      <c r="C270" s="304"/>
      <c r="D270" s="305"/>
      <c r="E270" s="292"/>
      <c r="F270" s="306"/>
    </row>
    <row r="271" spans="1:6" x14ac:dyDescent="0.3">
      <c r="A271" s="293">
        <f>COUNT($A$214:A270)+1</f>
        <v>12</v>
      </c>
      <c r="B271" s="307" t="s">
        <v>490</v>
      </c>
      <c r="C271" s="308"/>
      <c r="D271" s="309"/>
      <c r="E271" s="283"/>
      <c r="F271" s="310"/>
    </row>
    <row r="272" spans="1:6" ht="26.4" x14ac:dyDescent="0.3">
      <c r="A272" s="274"/>
      <c r="B272" s="294" t="s">
        <v>491</v>
      </c>
      <c r="C272" s="301"/>
      <c r="D272" s="277"/>
      <c r="E272" s="278"/>
      <c r="F272" s="283"/>
    </row>
    <row r="273" spans="1:6" x14ac:dyDescent="0.3">
      <c r="A273" s="274"/>
      <c r="B273" s="296"/>
      <c r="C273" s="301">
        <v>3</v>
      </c>
      <c r="D273" s="277" t="s">
        <v>8</v>
      </c>
      <c r="E273" s="282"/>
      <c r="F273" s="283">
        <f>C273*E273</f>
        <v>0</v>
      </c>
    </row>
    <row r="274" spans="1:6" x14ac:dyDescent="0.3">
      <c r="A274" s="284"/>
      <c r="B274" s="297"/>
      <c r="C274" s="311"/>
      <c r="D274" s="295"/>
      <c r="E274" s="288"/>
      <c r="F274" s="289"/>
    </row>
    <row r="275" spans="1:6" x14ac:dyDescent="0.3">
      <c r="A275" s="269"/>
      <c r="B275" s="270"/>
      <c r="C275" s="312"/>
      <c r="D275" s="272"/>
      <c r="E275" s="313"/>
      <c r="F275" s="292"/>
    </row>
    <row r="276" spans="1:6" x14ac:dyDescent="0.3">
      <c r="A276" s="293">
        <f>COUNT($A$214:A273)+1</f>
        <v>13</v>
      </c>
      <c r="B276" s="275" t="s">
        <v>492</v>
      </c>
      <c r="C276" s="301"/>
      <c r="D276" s="277"/>
      <c r="E276" s="278"/>
      <c r="F276" s="283"/>
    </row>
    <row r="277" spans="1:6" ht="26.4" x14ac:dyDescent="0.3">
      <c r="A277" s="274"/>
      <c r="B277" s="294" t="s">
        <v>493</v>
      </c>
      <c r="C277" s="301"/>
      <c r="D277" s="277"/>
      <c r="E277" s="278"/>
      <c r="F277" s="283"/>
    </row>
    <row r="278" spans="1:6" ht="16.2" x14ac:dyDescent="0.3">
      <c r="A278" s="274"/>
      <c r="B278" s="296"/>
      <c r="C278" s="301">
        <v>155</v>
      </c>
      <c r="D278" s="281" t="s">
        <v>463</v>
      </c>
      <c r="E278" s="282"/>
      <c r="F278" s="283">
        <f>C278*E278</f>
        <v>0</v>
      </c>
    </row>
    <row r="279" spans="1:6" x14ac:dyDescent="0.3">
      <c r="A279" s="284"/>
      <c r="B279" s="297"/>
      <c r="C279" s="311"/>
      <c r="D279" s="295"/>
      <c r="E279" s="314"/>
      <c r="F279" s="289"/>
    </row>
    <row r="280" spans="1:6" x14ac:dyDescent="0.3">
      <c r="A280" s="269"/>
      <c r="B280" s="270"/>
      <c r="C280" s="312"/>
      <c r="D280" s="272"/>
      <c r="E280" s="273"/>
      <c r="F280" s="292"/>
    </row>
    <row r="281" spans="1:6" x14ac:dyDescent="0.3">
      <c r="A281" s="293">
        <f>COUNT($A$214:A279)+1</f>
        <v>14</v>
      </c>
      <c r="B281" s="275" t="s">
        <v>494</v>
      </c>
      <c r="C281" s="301"/>
      <c r="D281" s="277"/>
      <c r="E281" s="278"/>
      <c r="F281" s="283"/>
    </row>
    <row r="282" spans="1:6" x14ac:dyDescent="0.3">
      <c r="A282" s="274"/>
      <c r="B282" s="294" t="s">
        <v>495</v>
      </c>
      <c r="C282" s="301"/>
      <c r="D282" s="277"/>
      <c r="E282" s="278"/>
      <c r="F282" s="283"/>
    </row>
    <row r="283" spans="1:6" x14ac:dyDescent="0.3">
      <c r="A283" s="274"/>
      <c r="B283" s="296"/>
      <c r="C283" s="301"/>
      <c r="D283" s="315">
        <v>0.02</v>
      </c>
      <c r="E283" s="278"/>
      <c r="F283" s="283">
        <f>D283*(SUM(F214:F278))</f>
        <v>0</v>
      </c>
    </row>
    <row r="284" spans="1:6" x14ac:dyDescent="0.3">
      <c r="A284" s="284"/>
      <c r="B284" s="297"/>
      <c r="C284" s="311"/>
      <c r="D284" s="316"/>
      <c r="E284" s="314"/>
      <c r="F284" s="289"/>
    </row>
    <row r="285" spans="1:6" x14ac:dyDescent="0.3">
      <c r="A285" s="269"/>
      <c r="B285" s="270"/>
      <c r="C285" s="312"/>
      <c r="D285" s="272"/>
      <c r="E285" s="273"/>
      <c r="F285" s="292"/>
    </row>
    <row r="286" spans="1:6" x14ac:dyDescent="0.3">
      <c r="A286" s="293">
        <f>COUNT($A$214:A285)+1</f>
        <v>15</v>
      </c>
      <c r="B286" s="275" t="s">
        <v>496</v>
      </c>
      <c r="C286" s="301"/>
      <c r="D286" s="277"/>
      <c r="E286" s="278"/>
      <c r="F286" s="283"/>
    </row>
    <row r="287" spans="1:6" x14ac:dyDescent="0.3">
      <c r="A287" s="274"/>
      <c r="B287" s="294" t="s">
        <v>497</v>
      </c>
      <c r="C287" s="301"/>
      <c r="D287" s="277"/>
      <c r="E287" s="278"/>
      <c r="F287" s="278"/>
    </row>
    <row r="288" spans="1:6" x14ac:dyDescent="0.3">
      <c r="A288" s="274"/>
      <c r="B288" s="296"/>
      <c r="C288" s="301"/>
      <c r="D288" s="315">
        <v>0.02</v>
      </c>
      <c r="E288" s="283"/>
      <c r="F288" s="283">
        <f>D288*(SUM(F214:F278))</f>
        <v>0</v>
      </c>
    </row>
    <row r="289" spans="1:6" x14ac:dyDescent="0.3">
      <c r="A289" s="284"/>
      <c r="B289" s="297"/>
      <c r="C289" s="311"/>
      <c r="D289" s="295"/>
      <c r="E289" s="314"/>
      <c r="F289" s="289"/>
    </row>
    <row r="290" spans="1:6" x14ac:dyDescent="0.3">
      <c r="A290" s="269"/>
      <c r="B290" s="270"/>
      <c r="C290" s="312"/>
      <c r="D290" s="272"/>
      <c r="E290" s="273"/>
      <c r="F290" s="292"/>
    </row>
    <row r="291" spans="1:6" x14ac:dyDescent="0.3">
      <c r="A291" s="293">
        <f>COUNT($A$214:A289)+1</f>
        <v>16</v>
      </c>
      <c r="B291" s="275" t="s">
        <v>498</v>
      </c>
      <c r="C291" s="301"/>
      <c r="D291" s="277"/>
      <c r="E291" s="278"/>
      <c r="F291" s="283"/>
    </row>
    <row r="292" spans="1:6" ht="39.6" x14ac:dyDescent="0.3">
      <c r="A292" s="274"/>
      <c r="B292" s="294" t="s">
        <v>499</v>
      </c>
      <c r="C292" s="301"/>
      <c r="D292" s="277"/>
      <c r="E292" s="278"/>
      <c r="F292" s="278"/>
    </row>
    <row r="293" spans="1:6" x14ac:dyDescent="0.3">
      <c r="A293" s="274"/>
      <c r="B293" s="296"/>
      <c r="C293" s="301"/>
      <c r="D293" s="315">
        <v>0.02</v>
      </c>
      <c r="E293" s="283"/>
      <c r="F293" s="283">
        <f>D293*(SUM(F214:F278))</f>
        <v>0</v>
      </c>
    </row>
    <row r="294" spans="1:6" x14ac:dyDescent="0.3">
      <c r="A294" s="284"/>
      <c r="B294" s="297"/>
      <c r="C294" s="311"/>
      <c r="D294" s="295"/>
      <c r="E294" s="289"/>
      <c r="F294" s="289"/>
    </row>
    <row r="295" spans="1:6" x14ac:dyDescent="0.3">
      <c r="A295" s="269"/>
      <c r="B295" s="270"/>
      <c r="C295" s="312"/>
      <c r="D295" s="272"/>
      <c r="E295" s="292"/>
      <c r="F295" s="292"/>
    </row>
    <row r="296" spans="1:6" x14ac:dyDescent="0.3">
      <c r="A296" s="293">
        <f>COUNT($A$214:A294)+1</f>
        <v>17</v>
      </c>
      <c r="B296" s="275" t="s">
        <v>500</v>
      </c>
      <c r="C296" s="301"/>
      <c r="D296" s="277"/>
      <c r="E296" s="283"/>
      <c r="F296" s="283"/>
    </row>
    <row r="297" spans="1:6" ht="26.4" x14ac:dyDescent="0.3">
      <c r="A297" s="274"/>
      <c r="B297" s="302" t="s">
        <v>501</v>
      </c>
      <c r="C297" s="301"/>
      <c r="D297" s="277"/>
      <c r="E297" s="278"/>
      <c r="F297" s="283"/>
    </row>
    <row r="298" spans="1:6" x14ac:dyDescent="0.3">
      <c r="A298" s="317"/>
      <c r="B298" s="296"/>
      <c r="C298" s="301"/>
      <c r="D298" s="315">
        <v>0.1</v>
      </c>
      <c r="E298" s="278"/>
      <c r="F298" s="283">
        <f>D298*(SUM(F214:F278))</f>
        <v>0</v>
      </c>
    </row>
    <row r="299" spans="1:6" x14ac:dyDescent="0.3">
      <c r="A299" s="318"/>
      <c r="B299" s="297"/>
      <c r="C299" s="311"/>
      <c r="D299" s="295"/>
      <c r="E299" s="289"/>
      <c r="F299" s="289"/>
    </row>
    <row r="300" spans="1:6" x14ac:dyDescent="0.3">
      <c r="A300" s="319"/>
      <c r="B300" s="320" t="s">
        <v>439</v>
      </c>
      <c r="C300" s="321"/>
      <c r="D300" s="322"/>
      <c r="E300" s="323" t="s">
        <v>349</v>
      </c>
      <c r="F300" s="324">
        <f>SUM(F214:F299)</f>
        <v>0</v>
      </c>
    </row>
    <row r="302" spans="1:6" x14ac:dyDescent="0.3">
      <c r="A302" s="390" t="s">
        <v>218</v>
      </c>
      <c r="B302" s="389" t="s">
        <v>502</v>
      </c>
      <c r="C302" s="391"/>
      <c r="D302" s="392"/>
      <c r="E302" s="393"/>
      <c r="F302" s="393"/>
    </row>
    <row r="303" spans="1:6" x14ac:dyDescent="0.3">
      <c r="A303" s="259"/>
      <c r="B303" s="260"/>
      <c r="C303" s="261"/>
      <c r="D303" s="262"/>
      <c r="E303" s="263"/>
      <c r="F303" s="263"/>
    </row>
    <row r="304" spans="1:6" ht="79.2" x14ac:dyDescent="0.3">
      <c r="A304" s="265" t="s">
        <v>454</v>
      </c>
      <c r="B304" s="266" t="s">
        <v>455</v>
      </c>
      <c r="C304" s="267" t="s">
        <v>456</v>
      </c>
      <c r="D304" s="267" t="s">
        <v>457</v>
      </c>
      <c r="E304" s="268" t="s">
        <v>458</v>
      </c>
      <c r="F304" s="268" t="s">
        <v>459</v>
      </c>
    </row>
    <row r="305" spans="1:6" ht="15.6" x14ac:dyDescent="0.3">
      <c r="A305" s="325">
        <v>1</v>
      </c>
      <c r="B305" s="326"/>
      <c r="C305" s="327"/>
      <c r="D305" s="328"/>
      <c r="E305" s="329"/>
      <c r="F305" s="329"/>
    </row>
    <row r="306" spans="1:6" ht="15.6" x14ac:dyDescent="0.3">
      <c r="A306" s="274">
        <f>COUNT(A305+1)</f>
        <v>1</v>
      </c>
      <c r="B306" s="275" t="s">
        <v>503</v>
      </c>
      <c r="C306" s="330"/>
      <c r="D306" s="331"/>
      <c r="E306" s="332"/>
      <c r="F306" s="332"/>
    </row>
    <row r="307" spans="1:6" ht="26.4" x14ac:dyDescent="0.3">
      <c r="A307" s="274"/>
      <c r="B307" s="279" t="s">
        <v>504</v>
      </c>
      <c r="C307" s="301"/>
      <c r="D307" s="277"/>
      <c r="E307" s="278"/>
      <c r="F307" s="278"/>
    </row>
    <row r="308" spans="1:6" ht="16.2" x14ac:dyDescent="0.3">
      <c r="A308" s="274"/>
      <c r="B308" s="280" t="s">
        <v>505</v>
      </c>
      <c r="C308" s="276">
        <v>12</v>
      </c>
      <c r="D308" s="281" t="s">
        <v>463</v>
      </c>
      <c r="E308" s="282"/>
      <c r="F308" s="283">
        <f>C308*E308</f>
        <v>0</v>
      </c>
    </row>
    <row r="309" spans="1:6" x14ac:dyDescent="0.3">
      <c r="A309" s="284"/>
      <c r="B309" s="285"/>
      <c r="C309" s="286"/>
      <c r="D309" s="287"/>
      <c r="E309" s="288"/>
      <c r="F309" s="289"/>
    </row>
    <row r="310" spans="1:6" x14ac:dyDescent="0.3">
      <c r="A310" s="269"/>
      <c r="B310" s="270"/>
      <c r="C310" s="271"/>
      <c r="D310" s="272"/>
      <c r="E310" s="273"/>
      <c r="F310" s="273"/>
    </row>
    <row r="311" spans="1:6" x14ac:dyDescent="0.3">
      <c r="A311" s="293">
        <v>2</v>
      </c>
      <c r="B311" s="275" t="s">
        <v>472</v>
      </c>
      <c r="C311" s="276"/>
      <c r="D311" s="277"/>
      <c r="E311" s="278"/>
      <c r="F311" s="278"/>
    </row>
    <row r="312" spans="1:6" x14ac:dyDescent="0.3">
      <c r="A312" s="274"/>
      <c r="B312" s="294" t="s">
        <v>473</v>
      </c>
      <c r="C312" s="276"/>
      <c r="D312" s="277"/>
      <c r="E312" s="278"/>
      <c r="F312" s="278"/>
    </row>
    <row r="313" spans="1:6" x14ac:dyDescent="0.3">
      <c r="A313" s="274"/>
      <c r="B313" s="280" t="s">
        <v>506</v>
      </c>
      <c r="C313" s="276">
        <v>1</v>
      </c>
      <c r="D313" s="277" t="s">
        <v>8</v>
      </c>
      <c r="E313" s="282"/>
      <c r="F313" s="283">
        <f>C313*E313</f>
        <v>0</v>
      </c>
    </row>
    <row r="314" spans="1:6" x14ac:dyDescent="0.3">
      <c r="A314" s="284"/>
      <c r="B314" s="285"/>
      <c r="C314" s="286"/>
      <c r="D314" s="295"/>
      <c r="E314" s="288"/>
      <c r="F314" s="289"/>
    </row>
    <row r="315" spans="1:6" x14ac:dyDescent="0.3">
      <c r="A315" s="269"/>
      <c r="B315" s="270"/>
      <c r="C315" s="271"/>
      <c r="D315" s="272"/>
      <c r="E315" s="273"/>
      <c r="F315" s="273"/>
    </row>
    <row r="316" spans="1:6" x14ac:dyDescent="0.3">
      <c r="A316" s="293">
        <v>3</v>
      </c>
      <c r="B316" s="275" t="s">
        <v>475</v>
      </c>
      <c r="C316" s="276"/>
      <c r="D316" s="277"/>
      <c r="E316" s="278"/>
      <c r="F316" s="278"/>
    </row>
    <row r="317" spans="1:6" ht="26.4" x14ac:dyDescent="0.3">
      <c r="A317" s="274"/>
      <c r="B317" s="294" t="s">
        <v>476</v>
      </c>
      <c r="C317" s="276"/>
      <c r="D317" s="277"/>
      <c r="E317" s="278"/>
      <c r="F317" s="278"/>
    </row>
    <row r="318" spans="1:6" x14ac:dyDescent="0.3">
      <c r="A318" s="274"/>
      <c r="B318" s="280" t="s">
        <v>506</v>
      </c>
      <c r="C318" s="276">
        <v>2</v>
      </c>
      <c r="D318" s="277" t="s">
        <v>8</v>
      </c>
      <c r="E318" s="282"/>
      <c r="F318" s="283">
        <f t="shared" ref="F318" si="6">C318*E318</f>
        <v>0</v>
      </c>
    </row>
    <row r="319" spans="1:6" x14ac:dyDescent="0.3">
      <c r="A319" s="284"/>
      <c r="B319" s="285"/>
      <c r="C319" s="286"/>
      <c r="D319" s="295"/>
      <c r="E319" s="288"/>
      <c r="F319" s="289"/>
    </row>
    <row r="320" spans="1:6" x14ac:dyDescent="0.3">
      <c r="A320" s="269"/>
      <c r="B320" s="270"/>
      <c r="C320" s="271"/>
      <c r="D320" s="272"/>
      <c r="E320" s="292"/>
      <c r="F320" s="273"/>
    </row>
    <row r="321" spans="1:6" x14ac:dyDescent="0.3">
      <c r="A321" s="293">
        <v>4</v>
      </c>
      <c r="B321" s="275" t="s">
        <v>507</v>
      </c>
      <c r="C321" s="276"/>
      <c r="D321" s="277"/>
      <c r="E321" s="283"/>
      <c r="F321" s="278"/>
    </row>
    <row r="322" spans="1:6" ht="26.4" x14ac:dyDescent="0.3">
      <c r="A322" s="274"/>
      <c r="B322" s="294" t="s">
        <v>508</v>
      </c>
      <c r="C322" s="276"/>
      <c r="D322" s="277"/>
      <c r="E322" s="278"/>
      <c r="F322" s="278"/>
    </row>
    <row r="323" spans="1:6" x14ac:dyDescent="0.3">
      <c r="A323" s="274"/>
      <c r="B323" s="280" t="s">
        <v>509</v>
      </c>
      <c r="C323" s="276">
        <v>1</v>
      </c>
      <c r="D323" s="277" t="s">
        <v>8</v>
      </c>
      <c r="E323" s="282"/>
      <c r="F323" s="283">
        <f t="shared" ref="F323" si="7">C323*E323</f>
        <v>0</v>
      </c>
    </row>
    <row r="324" spans="1:6" x14ac:dyDescent="0.3">
      <c r="A324" s="284"/>
      <c r="B324" s="285"/>
      <c r="C324" s="286"/>
      <c r="D324" s="295"/>
      <c r="E324" s="289"/>
      <c r="F324" s="289"/>
    </row>
    <row r="325" spans="1:6" x14ac:dyDescent="0.3">
      <c r="A325" s="269"/>
      <c r="B325" s="290"/>
      <c r="C325" s="271"/>
      <c r="D325" s="272"/>
      <c r="E325" s="292"/>
      <c r="F325" s="292"/>
    </row>
    <row r="326" spans="1:6" x14ac:dyDescent="0.3">
      <c r="A326" s="293">
        <v>5</v>
      </c>
      <c r="B326" s="275" t="s">
        <v>478</v>
      </c>
      <c r="C326" s="276"/>
      <c r="D326" s="277"/>
      <c r="E326" s="278"/>
      <c r="F326" s="278"/>
    </row>
    <row r="327" spans="1:6" ht="39.6" x14ac:dyDescent="0.3">
      <c r="A327" s="274"/>
      <c r="B327" s="294" t="s">
        <v>479</v>
      </c>
      <c r="C327" s="276"/>
      <c r="D327" s="277"/>
      <c r="E327" s="278"/>
      <c r="F327" s="278"/>
    </row>
    <row r="328" spans="1:6" x14ac:dyDescent="0.3">
      <c r="A328" s="274"/>
      <c r="B328" s="280" t="s">
        <v>510</v>
      </c>
      <c r="C328" s="276">
        <v>1</v>
      </c>
      <c r="D328" s="277" t="s">
        <v>8</v>
      </c>
      <c r="E328" s="282"/>
      <c r="F328" s="283">
        <f>C328*E328</f>
        <v>0</v>
      </c>
    </row>
    <row r="329" spans="1:6" x14ac:dyDescent="0.3">
      <c r="A329" s="284"/>
      <c r="B329" s="285"/>
      <c r="C329" s="286"/>
      <c r="D329" s="295"/>
      <c r="E329" s="288"/>
      <c r="F329" s="289"/>
    </row>
    <row r="330" spans="1:6" x14ac:dyDescent="0.3">
      <c r="A330" s="269"/>
      <c r="B330" s="290"/>
      <c r="C330" s="271"/>
      <c r="D330" s="272"/>
      <c r="E330" s="292"/>
      <c r="F330" s="292"/>
    </row>
    <row r="331" spans="1:6" x14ac:dyDescent="0.3">
      <c r="A331" s="293">
        <v>6</v>
      </c>
      <c r="B331" s="275" t="s">
        <v>480</v>
      </c>
      <c r="C331" s="276"/>
      <c r="D331" s="277"/>
      <c r="E331" s="278"/>
      <c r="F331" s="278"/>
    </row>
    <row r="332" spans="1:6" ht="26.4" x14ac:dyDescent="0.3">
      <c r="A332" s="274"/>
      <c r="B332" s="294" t="s">
        <v>481</v>
      </c>
      <c r="C332" s="276"/>
      <c r="D332" s="277"/>
      <c r="E332" s="278"/>
      <c r="F332" s="278"/>
    </row>
    <row r="333" spans="1:6" x14ac:dyDescent="0.3">
      <c r="A333" s="274"/>
      <c r="B333" s="296" t="s">
        <v>482</v>
      </c>
      <c r="C333" s="276">
        <v>1</v>
      </c>
      <c r="D333" s="277" t="s">
        <v>8</v>
      </c>
      <c r="E333" s="282"/>
      <c r="F333" s="283">
        <f>C333*E333</f>
        <v>0</v>
      </c>
    </row>
    <row r="334" spans="1:6" x14ac:dyDescent="0.3">
      <c r="A334" s="284"/>
      <c r="B334" s="297"/>
      <c r="C334" s="286"/>
      <c r="D334" s="295"/>
      <c r="E334" s="288"/>
      <c r="F334" s="289"/>
    </row>
    <row r="335" spans="1:6" x14ac:dyDescent="0.3">
      <c r="A335" s="274"/>
      <c r="B335" s="280"/>
      <c r="C335" s="276"/>
      <c r="D335" s="277"/>
      <c r="E335" s="298"/>
      <c r="F335" s="283"/>
    </row>
    <row r="336" spans="1:6" x14ac:dyDescent="0.3">
      <c r="A336" s="293">
        <v>7</v>
      </c>
      <c r="B336" s="299" t="s">
        <v>487</v>
      </c>
      <c r="C336" s="276"/>
      <c r="D336" s="300"/>
      <c r="E336" s="283"/>
      <c r="F336" s="301"/>
    </row>
    <row r="337" spans="1:6" ht="26.4" x14ac:dyDescent="0.3">
      <c r="A337" s="274"/>
      <c r="B337" s="302" t="s">
        <v>488</v>
      </c>
      <c r="C337" s="276"/>
      <c r="D337" s="300"/>
      <c r="E337" s="283"/>
      <c r="F337" s="301"/>
    </row>
    <row r="338" spans="1:6" x14ac:dyDescent="0.3">
      <c r="A338" s="274"/>
      <c r="B338" s="302" t="s">
        <v>511</v>
      </c>
      <c r="C338" s="276">
        <v>1</v>
      </c>
      <c r="D338" s="300" t="s">
        <v>8</v>
      </c>
      <c r="E338" s="282"/>
      <c r="F338" s="283">
        <f>C338*E338</f>
        <v>0</v>
      </c>
    </row>
    <row r="339" spans="1:6" x14ac:dyDescent="0.3">
      <c r="A339" s="274"/>
      <c r="B339" s="280"/>
      <c r="C339" s="276"/>
      <c r="D339" s="277"/>
      <c r="E339" s="298"/>
      <c r="F339" s="283"/>
    </row>
    <row r="340" spans="1:6" x14ac:dyDescent="0.3">
      <c r="A340" s="269"/>
      <c r="B340" s="303"/>
      <c r="C340" s="304"/>
      <c r="D340" s="305"/>
      <c r="E340" s="292"/>
      <c r="F340" s="306"/>
    </row>
    <row r="341" spans="1:6" x14ac:dyDescent="0.3">
      <c r="A341" s="293">
        <v>8</v>
      </c>
      <c r="B341" s="307" t="s">
        <v>490</v>
      </c>
      <c r="C341" s="308"/>
      <c r="D341" s="309"/>
      <c r="E341" s="283"/>
      <c r="F341" s="310"/>
    </row>
    <row r="342" spans="1:6" ht="26.4" x14ac:dyDescent="0.3">
      <c r="A342" s="274"/>
      <c r="B342" s="294" t="s">
        <v>491</v>
      </c>
      <c r="C342" s="301"/>
      <c r="D342" s="277"/>
      <c r="E342" s="278"/>
      <c r="F342" s="283"/>
    </row>
    <row r="343" spans="1:6" x14ac:dyDescent="0.3">
      <c r="A343" s="274"/>
      <c r="B343" s="296"/>
      <c r="C343" s="276">
        <v>1</v>
      </c>
      <c r="D343" s="277" t="s">
        <v>8</v>
      </c>
      <c r="E343" s="282"/>
      <c r="F343" s="283">
        <f>C343*E343</f>
        <v>0</v>
      </c>
    </row>
    <row r="344" spans="1:6" x14ac:dyDescent="0.3">
      <c r="A344" s="284"/>
      <c r="B344" s="297"/>
      <c r="C344" s="311"/>
      <c r="D344" s="295"/>
      <c r="E344" s="288"/>
      <c r="F344" s="289"/>
    </row>
    <row r="345" spans="1:6" x14ac:dyDescent="0.3">
      <c r="A345" s="269"/>
      <c r="B345" s="270"/>
      <c r="C345" s="312"/>
      <c r="D345" s="272"/>
      <c r="E345" s="313"/>
      <c r="F345" s="292"/>
    </row>
    <row r="346" spans="1:6" x14ac:dyDescent="0.3">
      <c r="A346" s="293">
        <v>9</v>
      </c>
      <c r="B346" s="275" t="s">
        <v>492</v>
      </c>
      <c r="C346" s="301"/>
      <c r="D346" s="277"/>
      <c r="E346" s="278"/>
      <c r="F346" s="283"/>
    </row>
    <row r="347" spans="1:6" ht="26.4" x14ac:dyDescent="0.3">
      <c r="A347" s="274"/>
      <c r="B347" s="294" t="s">
        <v>493</v>
      </c>
      <c r="C347" s="301"/>
      <c r="D347" s="277"/>
      <c r="E347" s="278"/>
      <c r="F347" s="283"/>
    </row>
    <row r="348" spans="1:6" ht="16.2" x14ac:dyDescent="0.3">
      <c r="A348" s="274"/>
      <c r="B348" s="296"/>
      <c r="C348" s="301">
        <v>12</v>
      </c>
      <c r="D348" s="281" t="s">
        <v>463</v>
      </c>
      <c r="E348" s="282"/>
      <c r="F348" s="283">
        <f>C348*E348</f>
        <v>0</v>
      </c>
    </row>
    <row r="349" spans="1:6" x14ac:dyDescent="0.3">
      <c r="A349" s="284"/>
      <c r="B349" s="297"/>
      <c r="C349" s="311"/>
      <c r="D349" s="295"/>
      <c r="E349" s="314"/>
      <c r="F349" s="289"/>
    </row>
    <row r="350" spans="1:6" x14ac:dyDescent="0.3">
      <c r="A350" s="269"/>
      <c r="B350" s="270"/>
      <c r="C350" s="312"/>
      <c r="D350" s="272"/>
      <c r="E350" s="273"/>
      <c r="F350" s="292"/>
    </row>
    <row r="351" spans="1:6" x14ac:dyDescent="0.3">
      <c r="A351" s="293">
        <v>10</v>
      </c>
      <c r="B351" s="275" t="s">
        <v>494</v>
      </c>
      <c r="C351" s="301"/>
      <c r="D351" s="277"/>
      <c r="E351" s="278"/>
      <c r="F351" s="283"/>
    </row>
    <row r="352" spans="1:6" x14ac:dyDescent="0.3">
      <c r="A352" s="274"/>
      <c r="B352" s="294" t="s">
        <v>495</v>
      </c>
      <c r="C352" s="301"/>
      <c r="D352" s="277"/>
      <c r="E352" s="278"/>
      <c r="F352" s="283"/>
    </row>
    <row r="353" spans="1:6" x14ac:dyDescent="0.3">
      <c r="A353" s="274"/>
      <c r="B353" s="296"/>
      <c r="C353" s="301"/>
      <c r="D353" s="315">
        <v>0.02</v>
      </c>
      <c r="E353" s="278"/>
      <c r="F353" s="283">
        <f>D353*(SUM(F308:F348))</f>
        <v>0</v>
      </c>
    </row>
    <row r="354" spans="1:6" x14ac:dyDescent="0.3">
      <c r="A354" s="284"/>
      <c r="B354" s="297"/>
      <c r="C354" s="311"/>
      <c r="D354" s="316"/>
      <c r="E354" s="314"/>
      <c r="F354" s="289"/>
    </row>
    <row r="355" spans="1:6" x14ac:dyDescent="0.3">
      <c r="A355" s="269"/>
      <c r="B355" s="270"/>
      <c r="C355" s="312"/>
      <c r="D355" s="272"/>
      <c r="E355" s="292"/>
      <c r="F355" s="292"/>
    </row>
    <row r="356" spans="1:6" x14ac:dyDescent="0.3">
      <c r="A356" s="293">
        <v>11</v>
      </c>
      <c r="B356" s="275" t="s">
        <v>500</v>
      </c>
      <c r="C356" s="301"/>
      <c r="D356" s="277"/>
      <c r="E356" s="283"/>
      <c r="F356" s="283"/>
    </row>
    <row r="357" spans="1:6" ht="26.4" x14ac:dyDescent="0.3">
      <c r="A357" s="274"/>
      <c r="B357" s="302" t="s">
        <v>501</v>
      </c>
      <c r="C357" s="301"/>
      <c r="D357" s="277"/>
      <c r="E357" s="278"/>
      <c r="F357" s="283"/>
    </row>
    <row r="358" spans="1:6" x14ac:dyDescent="0.3">
      <c r="A358" s="317"/>
      <c r="B358" s="296"/>
      <c r="C358" s="301"/>
      <c r="D358" s="315">
        <v>0.1</v>
      </c>
      <c r="E358" s="278"/>
      <c r="F358" s="283">
        <f>D358*(SUM(F308:F348))</f>
        <v>0</v>
      </c>
    </row>
    <row r="359" spans="1:6" x14ac:dyDescent="0.3">
      <c r="A359" s="318"/>
      <c r="B359" s="297"/>
      <c r="C359" s="311"/>
      <c r="D359" s="295"/>
      <c r="E359" s="289"/>
      <c r="F359" s="289"/>
    </row>
    <row r="360" spans="1:6" x14ac:dyDescent="0.3">
      <c r="A360" s="319"/>
      <c r="B360" s="320" t="s">
        <v>439</v>
      </c>
      <c r="C360" s="321"/>
      <c r="D360" s="322"/>
      <c r="E360" s="323" t="s">
        <v>349</v>
      </c>
      <c r="F360" s="324">
        <f>SUM(F308:F359)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6</vt:i4>
      </vt:variant>
    </vt:vector>
  </HeadingPairs>
  <TitlesOfParts>
    <vt:vector size="13" baseType="lpstr">
      <vt:lpstr>Rekapitulacija</vt:lpstr>
      <vt:lpstr>1-Cesta</vt:lpstr>
      <vt:lpstr>2-MK</vt:lpstr>
      <vt:lpstr>3-FK</vt:lpstr>
      <vt:lpstr>4-CR</vt:lpstr>
      <vt:lpstr>5-TK</vt:lpstr>
      <vt:lpstr>6-PLIN</vt:lpstr>
      <vt:lpstr>'1-Cesta'!Področje_tiskanja</vt:lpstr>
      <vt:lpstr>'2-MK'!Področje_tiskanja</vt:lpstr>
      <vt:lpstr>'3-FK'!Področje_tiskanja</vt:lpstr>
      <vt:lpstr>'4-CR'!Področje_tiskanja</vt:lpstr>
      <vt:lpstr>Rekapitulacija!Področje_tiskanja</vt:lpstr>
      <vt:lpstr>'1-Cesta'!Tiskanje_naslovov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domen.dolsak@luz.si</dc:creator>
  <cp:lastModifiedBy>Darko Drole</cp:lastModifiedBy>
  <cp:lastPrinted>2020-03-22T09:41:30Z</cp:lastPrinted>
  <dcterms:created xsi:type="dcterms:W3CDTF">2013-04-10T05:29:44Z</dcterms:created>
  <dcterms:modified xsi:type="dcterms:W3CDTF">2022-03-16T07:28:58Z</dcterms:modified>
</cp:coreProperties>
</file>